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6" windowWidth="13020" windowHeight="8928"/>
  </bookViews>
  <sheets>
    <sheet name="р.п. Чишмы" sheetId="6" r:id="rId1"/>
  </sheets>
  <calcPr calcId="145621"/>
</workbook>
</file>

<file path=xl/calcChain.xml><?xml version="1.0" encoding="utf-8"?>
<calcChain xmlns="http://schemas.openxmlformats.org/spreadsheetml/2006/main">
  <c r="E288" i="6" l="1"/>
  <c r="K288" i="6" s="1"/>
  <c r="B288" i="6"/>
  <c r="J288" i="6" s="1"/>
  <c r="K295" i="6" l="1"/>
  <c r="K267" i="6" l="1"/>
  <c r="K230" i="6"/>
  <c r="K193" i="6"/>
  <c r="K156" i="6"/>
  <c r="E149" i="6"/>
  <c r="K149" i="6" s="1"/>
  <c r="B149" i="6"/>
  <c r="J149" i="6" s="1"/>
  <c r="K119" i="6"/>
  <c r="E112" i="6"/>
  <c r="K112" i="6" s="1"/>
  <c r="B112" i="6"/>
  <c r="J112" i="6" s="1"/>
  <c r="K82" i="6"/>
  <c r="K74" i="6"/>
  <c r="J74" i="6"/>
  <c r="E75" i="6"/>
  <c r="K75" i="6" s="1"/>
  <c r="B75" i="6"/>
  <c r="J75" i="6" s="1"/>
  <c r="K45" i="6" l="1"/>
  <c r="E38" i="6"/>
  <c r="K38" i="6" s="1"/>
  <c r="B38" i="6"/>
  <c r="J38" i="6" s="1"/>
  <c r="K18" i="6"/>
  <c r="J18" i="6"/>
  <c r="E11" i="6"/>
  <c r="K11" i="6" s="1"/>
  <c r="B11" i="6"/>
  <c r="J11" i="6" s="1"/>
  <c r="E14" i="6" l="1"/>
  <c r="E15" i="6" s="1"/>
  <c r="E41" i="6"/>
  <c r="E42" i="6" s="1"/>
  <c r="B303" i="6" l="1"/>
  <c r="J235" i="6" l="1"/>
  <c r="I235" i="6"/>
  <c r="H235" i="6"/>
  <c r="F235" i="6"/>
  <c r="D235" i="6"/>
  <c r="B235" i="6"/>
  <c r="K231" i="6"/>
  <c r="J231" i="6"/>
  <c r="B230" i="6"/>
  <c r="J230" i="6" s="1"/>
  <c r="K229" i="6"/>
  <c r="J229" i="6"/>
  <c r="K228" i="6"/>
  <c r="J228" i="6"/>
  <c r="K227" i="6"/>
  <c r="B227" i="6"/>
  <c r="J227" i="6" s="1"/>
  <c r="K224" i="6"/>
  <c r="J224" i="6"/>
  <c r="K222" i="6"/>
  <c r="J222" i="6"/>
  <c r="K221" i="6"/>
  <c r="J221" i="6"/>
  <c r="K220" i="6"/>
  <c r="J220" i="6"/>
  <c r="J198" i="6"/>
  <c r="I198" i="6"/>
  <c r="H198" i="6"/>
  <c r="F198" i="6"/>
  <c r="D198" i="6"/>
  <c r="B198" i="6"/>
  <c r="K194" i="6"/>
  <c r="J194" i="6"/>
  <c r="B193" i="6"/>
  <c r="J193" i="6" s="1"/>
  <c r="K192" i="6"/>
  <c r="J192" i="6"/>
  <c r="K191" i="6"/>
  <c r="J191" i="6"/>
  <c r="K190" i="6"/>
  <c r="B190" i="6"/>
  <c r="J190" i="6" s="1"/>
  <c r="K187" i="6"/>
  <c r="J187" i="6"/>
  <c r="K184" i="6"/>
  <c r="B184" i="6"/>
  <c r="J184" i="6" s="1"/>
  <c r="K183" i="6"/>
  <c r="J183" i="6"/>
  <c r="M183" i="6" l="1"/>
  <c r="M220" i="6"/>
  <c r="L220" i="6"/>
  <c r="L183" i="6"/>
  <c r="N183" i="6" l="1"/>
  <c r="N220" i="6"/>
  <c r="J300" i="6"/>
  <c r="I300" i="6"/>
  <c r="H300" i="6"/>
  <c r="F300" i="6"/>
  <c r="D300" i="6"/>
  <c r="B300" i="6"/>
  <c r="K296" i="6"/>
  <c r="J296" i="6"/>
  <c r="B295" i="6"/>
  <c r="J295" i="6" s="1"/>
  <c r="K294" i="6"/>
  <c r="J294" i="6"/>
  <c r="K293" i="6"/>
  <c r="J293" i="6"/>
  <c r="K292" i="6"/>
  <c r="J292" i="6"/>
  <c r="K289" i="6"/>
  <c r="J289" i="6"/>
  <c r="J287" i="6"/>
  <c r="K287" i="6"/>
  <c r="K286" i="6"/>
  <c r="B286" i="6"/>
  <c r="J286" i="6" s="1"/>
  <c r="K285" i="6"/>
  <c r="M285" i="6" s="1"/>
  <c r="J285" i="6"/>
  <c r="L285" i="6" s="1"/>
  <c r="J272" i="6" l="1"/>
  <c r="I272" i="6"/>
  <c r="H272" i="6"/>
  <c r="F272" i="6"/>
  <c r="D272" i="6"/>
  <c r="B272" i="6"/>
  <c r="K268" i="6"/>
  <c r="J268" i="6"/>
  <c r="B267" i="6"/>
  <c r="J267" i="6" s="1"/>
  <c r="K266" i="6"/>
  <c r="J266" i="6"/>
  <c r="K265" i="6"/>
  <c r="J265" i="6"/>
  <c r="K264" i="6"/>
  <c r="J264" i="6"/>
  <c r="K261" i="6"/>
  <c r="J261" i="6"/>
  <c r="K259" i="6"/>
  <c r="J259" i="6"/>
  <c r="K258" i="6"/>
  <c r="J258" i="6"/>
  <c r="K257" i="6"/>
  <c r="J257" i="6"/>
  <c r="J161" i="6"/>
  <c r="I161" i="6"/>
  <c r="H161" i="6"/>
  <c r="F161" i="6"/>
  <c r="D161" i="6"/>
  <c r="B161" i="6"/>
  <c r="K157" i="6"/>
  <c r="J157" i="6"/>
  <c r="B156" i="6"/>
  <c r="J156" i="6" s="1"/>
  <c r="K155" i="6"/>
  <c r="J155" i="6"/>
  <c r="K154" i="6"/>
  <c r="J154" i="6"/>
  <c r="K153" i="6"/>
  <c r="B153" i="6"/>
  <c r="J153" i="6" s="1"/>
  <c r="K150" i="6"/>
  <c r="J150" i="6"/>
  <c r="I148" i="6"/>
  <c r="K148" i="6" s="1"/>
  <c r="H148" i="6"/>
  <c r="J148" i="6" s="1"/>
  <c r="K147" i="6"/>
  <c r="B147" i="6"/>
  <c r="J147" i="6" s="1"/>
  <c r="K146" i="6"/>
  <c r="M146" i="6" s="1"/>
  <c r="J146" i="6"/>
  <c r="L146" i="6" s="1"/>
  <c r="J124" i="6"/>
  <c r="I124" i="6"/>
  <c r="H124" i="6"/>
  <c r="F124" i="6"/>
  <c r="D124" i="6"/>
  <c r="B124" i="6"/>
  <c r="K120" i="6"/>
  <c r="J120" i="6"/>
  <c r="B119" i="6"/>
  <c r="J119" i="6" s="1"/>
  <c r="K118" i="6"/>
  <c r="J118" i="6"/>
  <c r="K117" i="6"/>
  <c r="J117" i="6"/>
  <c r="K116" i="6"/>
  <c r="J116" i="6"/>
  <c r="K113" i="6"/>
  <c r="J113" i="6"/>
  <c r="I111" i="6"/>
  <c r="K111" i="6" s="1"/>
  <c r="H111" i="6"/>
  <c r="J111" i="6" s="1"/>
  <c r="K110" i="6"/>
  <c r="B110" i="6"/>
  <c r="J110" i="6" s="1"/>
  <c r="K109" i="6"/>
  <c r="J109" i="6"/>
  <c r="J87" i="6"/>
  <c r="I87" i="6"/>
  <c r="H87" i="6"/>
  <c r="D87" i="6"/>
  <c r="B87" i="6"/>
  <c r="K83" i="6"/>
  <c r="J83" i="6"/>
  <c r="B82" i="6"/>
  <c r="J82" i="6" s="1"/>
  <c r="K81" i="6"/>
  <c r="J81" i="6"/>
  <c r="K80" i="6"/>
  <c r="J80" i="6"/>
  <c r="F87" i="6"/>
  <c r="B79" i="6"/>
  <c r="J79" i="6" s="1"/>
  <c r="K76" i="6"/>
  <c r="J76" i="6"/>
  <c r="K73" i="6"/>
  <c r="B73" i="6"/>
  <c r="J73" i="6" s="1"/>
  <c r="K72" i="6"/>
  <c r="J72" i="6"/>
  <c r="K46" i="6"/>
  <c r="J46" i="6"/>
  <c r="K44" i="6"/>
  <c r="J44" i="6"/>
  <c r="K35" i="6"/>
  <c r="J35" i="6"/>
  <c r="J50" i="6"/>
  <c r="I50" i="6"/>
  <c r="H50" i="6"/>
  <c r="D50" i="6"/>
  <c r="B50" i="6"/>
  <c r="B45" i="6"/>
  <c r="J45" i="6" s="1"/>
  <c r="K43" i="6"/>
  <c r="J43" i="6"/>
  <c r="B41" i="6"/>
  <c r="K37" i="6"/>
  <c r="J37" i="6"/>
  <c r="K36" i="6"/>
  <c r="B36" i="6"/>
  <c r="J36" i="6" s="1"/>
  <c r="M109" i="6" l="1"/>
  <c r="L109" i="6"/>
  <c r="L72" i="6"/>
  <c r="K42" i="6"/>
  <c r="N285" i="6"/>
  <c r="M257" i="6"/>
  <c r="L257" i="6"/>
  <c r="F50" i="6"/>
  <c r="N146" i="6"/>
  <c r="K39" i="6"/>
  <c r="J39" i="6"/>
  <c r="K79" i="6"/>
  <c r="M72" i="6" s="1"/>
  <c r="B42" i="6"/>
  <c r="J42" i="6" s="1"/>
  <c r="L35" i="6" s="1"/>
  <c r="B14" i="6"/>
  <c r="K16" i="6"/>
  <c r="J16" i="6"/>
  <c r="M35" i="6" l="1"/>
  <c r="N72" i="6"/>
  <c r="N257" i="6"/>
  <c r="N109" i="6"/>
  <c r="B23" i="6"/>
  <c r="J23" i="6"/>
  <c r="I23" i="6"/>
  <c r="H23" i="6"/>
  <c r="D23" i="6"/>
  <c r="K19" i="6"/>
  <c r="J19" i="6"/>
  <c r="K17" i="6"/>
  <c r="J17" i="6"/>
  <c r="I10" i="6"/>
  <c r="K10" i="6" s="1"/>
  <c r="H10" i="6"/>
  <c r="J10" i="6" s="1"/>
  <c r="K8" i="6"/>
  <c r="J8" i="6"/>
  <c r="K15" i="6"/>
  <c r="B15" i="6"/>
  <c r="J15" i="6" s="1"/>
  <c r="K9" i="6"/>
  <c r="B9" i="6"/>
  <c r="J9" i="6" s="1"/>
  <c r="N35" i="6" l="1"/>
  <c r="K12" i="6"/>
  <c r="M8" i="6" s="1"/>
  <c r="J12" i="6"/>
  <c r="L8" i="6" s="1"/>
  <c r="F23" i="6"/>
  <c r="L302" i="6" l="1"/>
  <c r="L303" i="6" s="1"/>
  <c r="M302" i="6"/>
  <c r="M303" i="6" s="1"/>
  <c r="N8" i="6"/>
  <c r="N303" i="6" l="1"/>
  <c r="N302" i="6"/>
</calcChain>
</file>

<file path=xl/sharedStrings.xml><?xml version="1.0" encoding="utf-8"?>
<sst xmlns="http://schemas.openxmlformats.org/spreadsheetml/2006/main" count="379" uniqueCount="57">
  <si>
    <t>Изменение совокупной платы, %</t>
  </si>
  <si>
    <t>Водоотведение</t>
  </si>
  <si>
    <t>Горячее водоснабжение</t>
  </si>
  <si>
    <t>Тепловая энергия</t>
  </si>
  <si>
    <t>Электрическая энергия</t>
  </si>
  <si>
    <t>Сетевой газ</t>
  </si>
  <si>
    <t>Норматив на подогрев</t>
  </si>
  <si>
    <t>Тариф на тепловую энергию</t>
  </si>
  <si>
    <t>Водоснабжение</t>
  </si>
  <si>
    <t>Водоснабжение ОДН</t>
  </si>
  <si>
    <t>Горячее водоснабжение ОДН</t>
  </si>
  <si>
    <t>Электрическая энергия ОДН</t>
  </si>
  <si>
    <t>Площадь общедомового имущества</t>
  </si>
  <si>
    <t xml:space="preserve">Сетевой газ </t>
  </si>
  <si>
    <t>Изменение тарифа, %</t>
  </si>
  <si>
    <t>Вид коммунальной услуги</t>
  </si>
  <si>
    <t>Приложение № 3</t>
  </si>
  <si>
    <t>Тариф на тепло-носитель</t>
  </si>
  <si>
    <t>Электричес-кая энергия</t>
  </si>
  <si>
    <t>Площадь жилого помещения</t>
  </si>
  <si>
    <t xml:space="preserve">муниципального района Чишминский район </t>
  </si>
  <si>
    <t>Численность проживающих в МКД</t>
  </si>
  <si>
    <t>р.п. Чишмы</t>
  </si>
  <si>
    <t>р.п.Чишмы</t>
  </si>
  <si>
    <t>Всего за год, тыс. руб.</t>
  </si>
  <si>
    <t>Всего совокупная плата в месяц, руб</t>
  </si>
  <si>
    <t>Норматив потребления на 01.07.2017 г.</t>
  </si>
  <si>
    <t>по МКД, обслуживаемых  ООО "Гранд"</t>
  </si>
  <si>
    <t xml:space="preserve"> МКД с централизованным холодным и горячим водоснабжением, централизованным отоплением и канализацией(1 категория)</t>
  </si>
  <si>
    <t>МКД с централизованным холодным водоснабжением, горячим водоснабжением от газовой колонки и централизованным отоплением и канализацией (2 категория)</t>
  </si>
  <si>
    <t xml:space="preserve">МКД с централизованным теплоснабжением, ХВС,ГВС от газовой колонки или электро, газового водонагревателя, канализация </t>
  </si>
  <si>
    <t>МКД с централизованным холодным водоснабжением, ГВС от водонагревателя, отоплением от АОГВ и выгребной ямой (шамбо) (5 категория)</t>
  </si>
  <si>
    <t>МКД с централизованным холодным водоснабжением, централизованным теплоснабжением (6 категория)</t>
  </si>
  <si>
    <t>МКД с централизованным теплоснабжением (8 категория)</t>
  </si>
  <si>
    <t>МКД с АОГВ (9 категория)</t>
  </si>
  <si>
    <t>по максимальному набору услуг в расчете на 1 одиноко проживающего в квартире площадью 33 кв.м.</t>
  </si>
  <si>
    <t>Прогнозируемая плата граждан, проживающих в МКД</t>
  </si>
  <si>
    <r>
      <t>МКД с централизованным холодным водоснабжением,</t>
    </r>
    <r>
      <rPr>
        <sz val="14"/>
        <color rgb="FFFF0000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централизованным отоплением и канализацией (4 категория)</t>
    </r>
  </si>
  <si>
    <t xml:space="preserve">Зам. главы  Администрации </t>
  </si>
  <si>
    <t>МР Чишминский район                                                            И.Ф. Асадуллин</t>
  </si>
  <si>
    <t>исп. Нуриманшина М.Ф.</t>
  </si>
  <si>
    <t>тел. (34797) 20377</t>
  </si>
  <si>
    <t>Всего - численность проживающих в МКД</t>
  </si>
  <si>
    <t xml:space="preserve"> муниципального района Чишминский район</t>
  </si>
  <si>
    <t>Тариф на 01.07.2017г.</t>
  </si>
  <si>
    <t>Проект тарифа с 01.07.2018 г.</t>
  </si>
  <si>
    <t>Норматив потребления на 01.07.2018 г.</t>
  </si>
  <si>
    <t>Плата на  01.07.2017 г.</t>
  </si>
  <si>
    <t>Плата с учетом проекта тарифа на 01.07.2018 г.</t>
  </si>
  <si>
    <t>Совокупная плата на 01.07.2017 г.</t>
  </si>
  <si>
    <t>Совокупная плата с учетом проекта тарифа на 01.07.2018 г.</t>
  </si>
  <si>
    <t>Водоотведение ОДН</t>
  </si>
  <si>
    <t>Площадь чердаков, подвалов</t>
  </si>
  <si>
    <t>площадь чердаков, подвалов</t>
  </si>
  <si>
    <t>площадь чердаков и подвалов</t>
  </si>
  <si>
    <t>площадь  чердаков и подвалов</t>
  </si>
  <si>
    <t>Совокупная плата на 01.07.2017г.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</si>
</sst>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8" xfId="0" applyFont="1" applyBorder="1" applyAlignment="1"/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7"/>
  <sheetViews>
    <sheetView tabSelected="1" view="pageBreakPreview" topLeftCell="A286" zoomScale="59" zoomScaleNormal="100" zoomScaleSheetLayoutView="59" workbookViewId="0">
      <selection activeCell="O300" sqref="O300"/>
    </sheetView>
  </sheetViews>
  <sheetFormatPr defaultRowHeight="14.4" x14ac:dyDescent="0.3"/>
  <cols>
    <col min="1" max="1" width="25.44140625" customWidth="1"/>
    <col min="2" max="2" width="12.88671875" customWidth="1"/>
    <col min="3" max="3" width="12.44140625" customWidth="1"/>
    <col min="4" max="4" width="15.88671875" customWidth="1"/>
    <col min="5" max="5" width="13.33203125" customWidth="1"/>
    <col min="6" max="6" width="12.109375" customWidth="1"/>
    <col min="7" max="7" width="13.44140625" customWidth="1"/>
    <col min="8" max="9" width="16.33203125" customWidth="1"/>
    <col min="10" max="10" width="16.109375" customWidth="1"/>
    <col min="11" max="11" width="16.44140625" customWidth="1"/>
    <col min="12" max="12" width="19" customWidth="1"/>
    <col min="13" max="13" width="18" customWidth="1"/>
    <col min="14" max="14" width="14.33203125" customWidth="1"/>
  </cols>
  <sheetData>
    <row r="1" spans="1:48" ht="16.8" x14ac:dyDescent="0.3">
      <c r="M1" s="90" t="s">
        <v>16</v>
      </c>
      <c r="N1" s="90"/>
    </row>
    <row r="2" spans="1:48" ht="15.6" x14ac:dyDescent="0.3">
      <c r="M2" s="7"/>
      <c r="N2" s="7"/>
    </row>
    <row r="3" spans="1:48" ht="15.75" customHeight="1" x14ac:dyDescent="0.3">
      <c r="A3" s="81" t="s">
        <v>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48" ht="18" x14ac:dyDescent="0.35">
      <c r="A4" s="19"/>
      <c r="B4" s="19"/>
      <c r="C4" s="19"/>
      <c r="D4" s="19"/>
      <c r="E4" s="82" t="s">
        <v>43</v>
      </c>
      <c r="F4" s="82"/>
      <c r="G4" s="82"/>
      <c r="H4" s="82"/>
      <c r="I4" s="82"/>
      <c r="J4" s="82"/>
      <c r="K4" s="19"/>
      <c r="L4" s="19"/>
      <c r="M4" s="19"/>
      <c r="N4" s="19"/>
    </row>
    <row r="5" spans="1:48" s="6" customFormat="1" ht="17.399999999999999" x14ac:dyDescent="0.3">
      <c r="A5" s="81" t="s">
        <v>22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48" s="6" customFormat="1" ht="18" x14ac:dyDescent="0.35">
      <c r="E6" s="40" t="s">
        <v>35</v>
      </c>
    </row>
    <row r="7" spans="1:48" ht="103.5" customHeight="1" x14ac:dyDescent="0.3">
      <c r="A7" s="8" t="s">
        <v>15</v>
      </c>
      <c r="B7" s="66" t="s">
        <v>44</v>
      </c>
      <c r="C7" s="66"/>
      <c r="D7" s="66"/>
      <c r="E7" s="66" t="s">
        <v>45</v>
      </c>
      <c r="F7" s="66"/>
      <c r="G7" s="66"/>
      <c r="H7" s="24" t="s">
        <v>26</v>
      </c>
      <c r="I7" s="24" t="s">
        <v>46</v>
      </c>
      <c r="J7" s="24" t="s">
        <v>47</v>
      </c>
      <c r="K7" s="24" t="s">
        <v>48</v>
      </c>
      <c r="L7" s="24" t="s">
        <v>49</v>
      </c>
      <c r="M7" s="24" t="s">
        <v>50</v>
      </c>
      <c r="N7" s="24" t="s">
        <v>0</v>
      </c>
      <c r="O7" s="3"/>
      <c r="P7" s="3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8.75" customHeight="1" x14ac:dyDescent="0.3">
      <c r="A8" s="8" t="s">
        <v>8</v>
      </c>
      <c r="B8" s="66">
        <v>26.36</v>
      </c>
      <c r="C8" s="66"/>
      <c r="D8" s="66"/>
      <c r="E8" s="67">
        <v>29.52</v>
      </c>
      <c r="F8" s="67"/>
      <c r="G8" s="67"/>
      <c r="H8" s="20">
        <v>4.2699999999999996</v>
      </c>
      <c r="I8" s="20">
        <v>4.2699999999999996</v>
      </c>
      <c r="J8" s="11">
        <f>B8*H8</f>
        <v>112.55719999999998</v>
      </c>
      <c r="K8" s="11">
        <f>E8*I8</f>
        <v>126.05039999999998</v>
      </c>
      <c r="L8" s="68">
        <f>J8+J9+J10+J12+J15+J16+J17+J18+J19+J11</f>
        <v>2461.7054692732358</v>
      </c>
      <c r="M8" s="68">
        <f>K8+K9+K10+K12+K15+K16+K17+K18+K19+K11</f>
        <v>2713.2197575477321</v>
      </c>
      <c r="N8" s="71">
        <f>M8/L8*100</f>
        <v>110.21707476438074</v>
      </c>
      <c r="O8" s="3"/>
      <c r="P8" s="3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8" x14ac:dyDescent="0.3">
      <c r="A9" s="8" t="s">
        <v>9</v>
      </c>
      <c r="B9" s="60">
        <f>B8</f>
        <v>26.36</v>
      </c>
      <c r="C9" s="61"/>
      <c r="D9" s="62"/>
      <c r="E9" s="63">
        <v>29.52</v>
      </c>
      <c r="F9" s="64"/>
      <c r="G9" s="65"/>
      <c r="H9" s="20">
        <v>3.9300000000000002E-2</v>
      </c>
      <c r="I9" s="20">
        <v>3.9300000000000002E-2</v>
      </c>
      <c r="J9" s="11">
        <f>B9*H9*M22</f>
        <v>3.71905332</v>
      </c>
      <c r="K9" s="11">
        <f>E9*I9*M22</f>
        <v>4.1648882399999998</v>
      </c>
      <c r="L9" s="69"/>
      <c r="M9" s="69"/>
      <c r="N9" s="72"/>
      <c r="O9" s="3"/>
      <c r="P9" s="3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8.75" customHeight="1" x14ac:dyDescent="0.3">
      <c r="A10" s="8" t="s">
        <v>1</v>
      </c>
      <c r="B10" s="66">
        <v>26.07</v>
      </c>
      <c r="C10" s="66"/>
      <c r="D10" s="66"/>
      <c r="E10" s="67">
        <v>29.2</v>
      </c>
      <c r="F10" s="67"/>
      <c r="G10" s="67"/>
      <c r="H10" s="20">
        <f>H8+H12</f>
        <v>7.4559999999999995</v>
      </c>
      <c r="I10" s="20">
        <f>I8+I12</f>
        <v>7.4559999999999995</v>
      </c>
      <c r="J10" s="11">
        <f>B10*H10</f>
        <v>194.37791999999999</v>
      </c>
      <c r="K10" s="11">
        <f>E10*I10</f>
        <v>217.71519999999998</v>
      </c>
      <c r="L10" s="69"/>
      <c r="M10" s="69"/>
      <c r="N10" s="72"/>
      <c r="O10" s="3"/>
      <c r="P10" s="3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8.75" customHeight="1" x14ac:dyDescent="0.3">
      <c r="A11" s="46" t="s">
        <v>51</v>
      </c>
      <c r="B11" s="60">
        <f>B10</f>
        <v>26.07</v>
      </c>
      <c r="C11" s="77"/>
      <c r="D11" s="78"/>
      <c r="E11" s="63">
        <f>E10</f>
        <v>29.2</v>
      </c>
      <c r="F11" s="77"/>
      <c r="G11" s="78"/>
      <c r="H11" s="50">
        <v>7.8600000000000003E-2</v>
      </c>
      <c r="I11" s="50">
        <v>7.8600000000000003E-2</v>
      </c>
      <c r="J11" s="47">
        <f>B11*H11*M22</f>
        <v>7.3562761800000001</v>
      </c>
      <c r="K11" s="47">
        <f>E11*I11*M22</f>
        <v>8.239480799999999</v>
      </c>
      <c r="L11" s="69"/>
      <c r="M11" s="69"/>
      <c r="N11" s="72"/>
      <c r="O11" s="3"/>
      <c r="P11" s="3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57" customHeight="1" x14ac:dyDescent="0.3">
      <c r="A12" s="83" t="s">
        <v>2</v>
      </c>
      <c r="B12" s="8" t="s">
        <v>6</v>
      </c>
      <c r="C12" s="8" t="s">
        <v>7</v>
      </c>
      <c r="D12" s="8" t="s">
        <v>17</v>
      </c>
      <c r="E12" s="8" t="s">
        <v>6</v>
      </c>
      <c r="F12" s="8" t="s">
        <v>7</v>
      </c>
      <c r="G12" s="8" t="s">
        <v>17</v>
      </c>
      <c r="H12" s="91">
        <v>3.1859999999999999</v>
      </c>
      <c r="I12" s="91">
        <v>3.1859999999999999</v>
      </c>
      <c r="J12" s="68">
        <f>H12*B14</f>
        <v>425.14120360799996</v>
      </c>
      <c r="K12" s="68">
        <f>E14*I12</f>
        <v>476.14717749599993</v>
      </c>
      <c r="L12" s="69"/>
      <c r="M12" s="69"/>
      <c r="N12" s="72"/>
      <c r="O12" s="3"/>
      <c r="P12" s="3"/>
      <c r="Q12" s="1"/>
      <c r="R12" s="1"/>
      <c r="S12" s="1"/>
      <c r="T12" s="1"/>
      <c r="U12" s="1"/>
      <c r="V12" s="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5.75" customHeight="1" x14ac:dyDescent="0.3">
      <c r="A13" s="83"/>
      <c r="B13" s="10">
        <v>6.7599999999999993E-2</v>
      </c>
      <c r="C13" s="10">
        <v>1584.03</v>
      </c>
      <c r="D13" s="10"/>
      <c r="E13" s="20">
        <v>6.7599999999999993E-2</v>
      </c>
      <c r="F13" s="21">
        <v>1774.11</v>
      </c>
      <c r="G13" s="20"/>
      <c r="H13" s="92"/>
      <c r="I13" s="92"/>
      <c r="J13" s="85"/>
      <c r="K13" s="85"/>
      <c r="L13" s="69"/>
      <c r="M13" s="69"/>
      <c r="N13" s="72"/>
      <c r="O13" s="3"/>
      <c r="P13" s="3"/>
      <c r="Q13" s="1"/>
      <c r="R13" s="1"/>
      <c r="S13" s="1"/>
      <c r="T13" s="1"/>
      <c r="U13" s="1"/>
      <c r="V13" s="1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.75" customHeight="1" x14ac:dyDescent="0.3">
      <c r="A14" s="83"/>
      <c r="B14" s="94">
        <f>B13*C13+B8</f>
        <v>133.440428</v>
      </c>
      <c r="C14" s="94"/>
      <c r="D14" s="94"/>
      <c r="E14" s="95">
        <f>E13*F13+E8</f>
        <v>149.44983599999998</v>
      </c>
      <c r="F14" s="95"/>
      <c r="G14" s="95"/>
      <c r="H14" s="93"/>
      <c r="I14" s="93"/>
      <c r="J14" s="86"/>
      <c r="K14" s="86"/>
      <c r="L14" s="69"/>
      <c r="M14" s="69"/>
      <c r="N14" s="72"/>
      <c r="O14" s="3"/>
      <c r="P14" s="3"/>
      <c r="Q14" s="1"/>
      <c r="R14" s="1"/>
      <c r="S14" s="1"/>
      <c r="T14" s="1"/>
      <c r="U14" s="1"/>
      <c r="V14" s="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36" x14ac:dyDescent="0.3">
      <c r="A15" s="8" t="s">
        <v>10</v>
      </c>
      <c r="B15" s="63">
        <f>B14</f>
        <v>133.440428</v>
      </c>
      <c r="C15" s="61"/>
      <c r="D15" s="62"/>
      <c r="E15" s="74">
        <f>E14</f>
        <v>149.44983599999998</v>
      </c>
      <c r="F15" s="88"/>
      <c r="G15" s="89"/>
      <c r="H15" s="20">
        <v>3.9300000000000002E-2</v>
      </c>
      <c r="I15" s="20">
        <v>3.9300000000000002E-2</v>
      </c>
      <c r="J15" s="11">
        <f>B15*H15*M22</f>
        <v>18.826709665235999</v>
      </c>
      <c r="K15" s="11">
        <f>E15*I15*M22</f>
        <v>21.085429011731996</v>
      </c>
      <c r="L15" s="69"/>
      <c r="M15" s="69"/>
      <c r="N15" s="72"/>
      <c r="O15" s="3"/>
      <c r="P15" s="3"/>
      <c r="Q15" s="1"/>
      <c r="R15" s="1"/>
      <c r="S15" s="1"/>
      <c r="T15" s="1"/>
      <c r="U15" s="1"/>
      <c r="V15" s="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8" x14ac:dyDescent="0.3">
      <c r="A16" s="8" t="s">
        <v>3</v>
      </c>
      <c r="B16" s="60">
        <v>1584.03</v>
      </c>
      <c r="C16" s="61"/>
      <c r="D16" s="62"/>
      <c r="E16" s="74">
        <v>1774.11</v>
      </c>
      <c r="F16" s="75"/>
      <c r="G16" s="76"/>
      <c r="H16" s="53">
        <v>2.3E-2</v>
      </c>
      <c r="I16" s="53">
        <v>2.3E-2</v>
      </c>
      <c r="J16" s="49">
        <f>B16*H16*M23</f>
        <v>1202.2787700000001</v>
      </c>
      <c r="K16" s="49">
        <f>E16*I16*M23</f>
        <v>1346.5494899999999</v>
      </c>
      <c r="L16" s="69"/>
      <c r="M16" s="69"/>
      <c r="N16" s="72"/>
      <c r="O16" s="3"/>
      <c r="P16" s="3"/>
      <c r="Q16" s="1"/>
      <c r="R16" s="1"/>
      <c r="S16" s="1"/>
      <c r="T16" s="1"/>
      <c r="U16" s="1"/>
      <c r="V16" s="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9" ht="36" x14ac:dyDescent="0.3">
      <c r="A17" s="8" t="s">
        <v>4</v>
      </c>
      <c r="B17" s="60">
        <v>2.87</v>
      </c>
      <c r="C17" s="61"/>
      <c r="D17" s="62"/>
      <c r="E17" s="60">
        <v>2.96</v>
      </c>
      <c r="F17" s="61"/>
      <c r="G17" s="62"/>
      <c r="H17" s="20">
        <v>115</v>
      </c>
      <c r="I17" s="20">
        <v>115</v>
      </c>
      <c r="J17" s="49">
        <f>B17*H17</f>
        <v>330.05</v>
      </c>
      <c r="K17" s="49">
        <f>E17*I17</f>
        <v>340.4</v>
      </c>
      <c r="L17" s="69"/>
      <c r="M17" s="69"/>
      <c r="N17" s="72"/>
      <c r="O17" s="3"/>
      <c r="P17" s="3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9" ht="36" x14ac:dyDescent="0.3">
      <c r="A18" s="8" t="s">
        <v>11</v>
      </c>
      <c r="B18" s="60">
        <v>2.87</v>
      </c>
      <c r="C18" s="61"/>
      <c r="D18" s="62"/>
      <c r="E18" s="60">
        <v>2.96</v>
      </c>
      <c r="F18" s="61"/>
      <c r="G18" s="62"/>
      <c r="H18" s="20">
        <v>1.4550000000000001</v>
      </c>
      <c r="I18" s="20">
        <v>1.4550000000000001</v>
      </c>
      <c r="J18" s="49">
        <f>B18*H18*(M22+N23)</f>
        <v>86.398336500000013</v>
      </c>
      <c r="K18" s="49">
        <f>E18*I18*(M22+N23)</f>
        <v>89.107692</v>
      </c>
      <c r="L18" s="69"/>
      <c r="M18" s="69"/>
      <c r="N18" s="72"/>
      <c r="O18" s="3"/>
      <c r="P18" s="3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9" ht="18.75" customHeight="1" x14ac:dyDescent="0.3">
      <c r="A19" s="8" t="s">
        <v>5</v>
      </c>
      <c r="B19" s="67">
        <v>6.75</v>
      </c>
      <c r="C19" s="67"/>
      <c r="D19" s="67"/>
      <c r="E19" s="67">
        <v>6.98</v>
      </c>
      <c r="F19" s="67"/>
      <c r="G19" s="67"/>
      <c r="H19" s="20">
        <v>12</v>
      </c>
      <c r="I19" s="20">
        <v>12</v>
      </c>
      <c r="J19" s="11">
        <f>B19*H19</f>
        <v>81</v>
      </c>
      <c r="K19" s="11">
        <f>E19*I19</f>
        <v>83.76</v>
      </c>
      <c r="L19" s="70"/>
      <c r="M19" s="70"/>
      <c r="N19" s="73"/>
      <c r="O19" s="3"/>
      <c r="P19" s="3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9" ht="26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3"/>
      <c r="P20" s="3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9" ht="21" customHeight="1" x14ac:dyDescent="0.3">
      <c r="A21" s="9"/>
      <c r="B21" s="83" t="s">
        <v>14</v>
      </c>
      <c r="C21" s="83"/>
      <c r="D21" s="83"/>
      <c r="E21" s="83"/>
      <c r="F21" s="83"/>
      <c r="G21" s="83"/>
      <c r="H21" s="83"/>
      <c r="I21" s="83"/>
      <c r="J21" s="83"/>
      <c r="K21" s="9"/>
      <c r="L21" s="9"/>
      <c r="M21" s="9"/>
      <c r="N21" s="9"/>
      <c r="O21" s="3"/>
      <c r="P21" s="3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9" ht="60.75" customHeight="1" x14ac:dyDescent="0.3">
      <c r="A22" s="9"/>
      <c r="B22" s="83" t="s">
        <v>8</v>
      </c>
      <c r="C22" s="83"/>
      <c r="D22" s="83" t="s">
        <v>1</v>
      </c>
      <c r="E22" s="83"/>
      <c r="F22" s="83" t="s">
        <v>2</v>
      </c>
      <c r="G22" s="83"/>
      <c r="H22" s="8" t="s">
        <v>3</v>
      </c>
      <c r="I22" s="8" t="s">
        <v>18</v>
      </c>
      <c r="J22" s="8" t="s">
        <v>13</v>
      </c>
      <c r="K22" s="9"/>
      <c r="L22" s="8" t="s">
        <v>12</v>
      </c>
      <c r="M22" s="52">
        <v>3.59</v>
      </c>
      <c r="N22" s="46" t="s">
        <v>52</v>
      </c>
      <c r="O22" s="4"/>
      <c r="P22" s="3"/>
      <c r="Q22" s="3"/>
      <c r="R22" s="1"/>
      <c r="S22" s="1"/>
      <c r="T22" s="1"/>
      <c r="U22" s="1"/>
      <c r="V22" s="1"/>
      <c r="W22" s="1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69" customHeight="1" x14ac:dyDescent="0.3">
      <c r="A23" s="9"/>
      <c r="B23" s="96">
        <f>E8/B8*100</f>
        <v>111.98786039453719</v>
      </c>
      <c r="C23" s="96"/>
      <c r="D23" s="79">
        <f>E10/B10*100</f>
        <v>112.00613732259302</v>
      </c>
      <c r="E23" s="80"/>
      <c r="F23" s="79">
        <f>E14/B14*100</f>
        <v>111.99741955264111</v>
      </c>
      <c r="G23" s="80"/>
      <c r="H23" s="12">
        <f>E16/B16*100</f>
        <v>111.99977273157704</v>
      </c>
      <c r="I23" s="13">
        <f>E17/B17*100</f>
        <v>103.13588850174216</v>
      </c>
      <c r="J23" s="13">
        <f>E19/B19*100</f>
        <v>103.40740740740742</v>
      </c>
      <c r="K23" s="9"/>
      <c r="L23" s="8" t="s">
        <v>19</v>
      </c>
      <c r="M23" s="52">
        <v>33</v>
      </c>
      <c r="N23" s="46">
        <v>17.100000000000001</v>
      </c>
      <c r="O23" s="4"/>
      <c r="P23" s="3"/>
      <c r="Q23" s="3"/>
      <c r="R23" s="1"/>
      <c r="S23" s="1"/>
      <c r="T23" s="1"/>
      <c r="U23" s="1"/>
      <c r="V23" s="1"/>
      <c r="W23" s="1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25.5" customHeight="1" x14ac:dyDescent="0.3">
      <c r="M24" s="90"/>
      <c r="N24" s="90"/>
      <c r="O24" s="4"/>
      <c r="P24" s="3"/>
      <c r="Q24" s="3"/>
      <c r="R24" s="1"/>
      <c r="S24" s="1"/>
      <c r="T24" s="1"/>
      <c r="U24" s="1"/>
      <c r="V24" s="1"/>
      <c r="W24" s="1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25.5" customHeight="1" x14ac:dyDescent="0.3">
      <c r="M25" s="18"/>
      <c r="N25" s="18"/>
      <c r="O25" s="4"/>
      <c r="P25" s="3"/>
      <c r="Q25" s="3"/>
      <c r="R25" s="1"/>
      <c r="S25" s="1"/>
      <c r="T25" s="1"/>
      <c r="U25" s="1"/>
      <c r="V25" s="1"/>
      <c r="W25" s="1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ht="25.5" customHeight="1" x14ac:dyDescent="0.3">
      <c r="M26" s="41"/>
      <c r="N26" s="41"/>
      <c r="O26" s="4"/>
      <c r="P26" s="3"/>
      <c r="Q26" s="3"/>
      <c r="R26" s="1"/>
      <c r="S26" s="1"/>
      <c r="T26" s="1"/>
      <c r="U26" s="1"/>
      <c r="V26" s="1"/>
      <c r="W26" s="1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ht="25.5" customHeight="1" x14ac:dyDescent="0.3">
      <c r="M27" s="41"/>
      <c r="N27" s="41"/>
      <c r="O27" s="4"/>
      <c r="P27" s="3"/>
      <c r="Q27" s="3"/>
      <c r="R27" s="1"/>
      <c r="S27" s="1"/>
      <c r="T27" s="1"/>
      <c r="U27" s="1"/>
      <c r="V27" s="1"/>
      <c r="W27" s="1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ht="25.5" customHeight="1" x14ac:dyDescent="0.3">
      <c r="M28" s="41"/>
      <c r="N28" s="41"/>
      <c r="O28" s="4"/>
      <c r="P28" s="3"/>
      <c r="Q28" s="3"/>
      <c r="R28" s="1"/>
      <c r="S28" s="1"/>
      <c r="T28" s="1"/>
      <c r="U28" s="1"/>
      <c r="V28" s="1"/>
      <c r="W28" s="1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25.5" customHeight="1" x14ac:dyDescent="0.3">
      <c r="M29" s="41"/>
      <c r="N29" s="41"/>
      <c r="O29" s="4"/>
      <c r="P29" s="3"/>
      <c r="Q29" s="3"/>
      <c r="R29" s="1"/>
      <c r="S29" s="1"/>
      <c r="T29" s="1"/>
      <c r="U29" s="1"/>
      <c r="V29" s="1"/>
      <c r="W29" s="1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ht="17.399999999999999" x14ac:dyDescent="0.3">
      <c r="A30" s="81" t="s">
        <v>36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"/>
      <c r="P30" s="3"/>
      <c r="Q30" s="1"/>
      <c r="R30" s="1"/>
      <c r="S30" s="1"/>
      <c r="T30" s="1"/>
      <c r="U30" s="1"/>
      <c r="V30" s="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9" ht="18" x14ac:dyDescent="0.35">
      <c r="A31" s="19"/>
      <c r="B31" s="19"/>
      <c r="C31" s="19"/>
      <c r="D31" s="19"/>
      <c r="E31" s="82" t="s">
        <v>20</v>
      </c>
      <c r="F31" s="82"/>
      <c r="G31" s="82"/>
      <c r="H31" s="82"/>
      <c r="I31" s="82"/>
      <c r="J31" s="82"/>
      <c r="K31" s="19"/>
      <c r="L31" s="19"/>
      <c r="M31" s="19"/>
      <c r="N31" s="19"/>
      <c r="O31" s="3"/>
      <c r="P31" s="3"/>
      <c r="Q31" s="1"/>
      <c r="R31" s="1"/>
      <c r="S31" s="1"/>
      <c r="T31" s="1"/>
      <c r="U31" s="1"/>
      <c r="V31" s="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9" ht="17.399999999999999" x14ac:dyDescent="0.3">
      <c r="A32" s="81" t="s">
        <v>22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3"/>
      <c r="P32" s="3"/>
      <c r="Q32" s="1"/>
      <c r="R32" s="1"/>
      <c r="S32" s="1"/>
      <c r="T32" s="1"/>
      <c r="U32" s="1"/>
      <c r="V32" s="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8" x14ac:dyDescent="0.35">
      <c r="A33" s="40" t="s">
        <v>28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3"/>
      <c r="P33" s="3"/>
      <c r="Q33" s="1"/>
      <c r="R33" s="1"/>
      <c r="S33" s="1"/>
      <c r="T33" s="1"/>
      <c r="U33" s="1"/>
      <c r="V33" s="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62.4" x14ac:dyDescent="0.3">
      <c r="A34" s="42" t="s">
        <v>15</v>
      </c>
      <c r="B34" s="66" t="s">
        <v>44</v>
      </c>
      <c r="C34" s="66"/>
      <c r="D34" s="66"/>
      <c r="E34" s="66" t="s">
        <v>45</v>
      </c>
      <c r="F34" s="66"/>
      <c r="G34" s="66"/>
      <c r="H34" s="20" t="s">
        <v>26</v>
      </c>
      <c r="I34" s="20" t="s">
        <v>46</v>
      </c>
      <c r="J34" s="43" t="s">
        <v>47</v>
      </c>
      <c r="K34" s="43" t="s">
        <v>48</v>
      </c>
      <c r="L34" s="43" t="s">
        <v>49</v>
      </c>
      <c r="M34" s="43" t="s">
        <v>50</v>
      </c>
      <c r="N34" s="43" t="s">
        <v>0</v>
      </c>
      <c r="O34" s="3"/>
      <c r="P34" s="3"/>
      <c r="Q34" s="1"/>
      <c r="R34" s="1"/>
      <c r="S34" s="1"/>
      <c r="T34" s="1"/>
      <c r="U34" s="1"/>
      <c r="V34" s="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8" x14ac:dyDescent="0.3">
      <c r="A35" s="16" t="s">
        <v>8</v>
      </c>
      <c r="B35" s="66">
        <v>26.36</v>
      </c>
      <c r="C35" s="66"/>
      <c r="D35" s="66"/>
      <c r="E35" s="67">
        <v>29.52</v>
      </c>
      <c r="F35" s="67"/>
      <c r="G35" s="67"/>
      <c r="H35" s="20">
        <v>4.2699999999999996</v>
      </c>
      <c r="I35" s="20">
        <v>4.2699999999999996</v>
      </c>
      <c r="J35" s="17">
        <f>B35*H35*B51</f>
        <v>604094.49239999987</v>
      </c>
      <c r="K35" s="17">
        <f>E35*I35*B51</f>
        <v>676512.49679999985</v>
      </c>
      <c r="L35" s="68">
        <f>J35+J36+J37+J39+J42+J43+J44+J45+J46+J38</f>
        <v>9785341.2600811403</v>
      </c>
      <c r="M35" s="68">
        <f>K35+K36+K37+K39+K42+K43+K44+K45+K46+K38</f>
        <v>10895089.589318477</v>
      </c>
      <c r="N35" s="71">
        <f>M35/L35*100</f>
        <v>111.34092618480773</v>
      </c>
      <c r="O35" s="3"/>
      <c r="P35" s="3"/>
      <c r="Q35" s="1"/>
      <c r="R35" s="1"/>
      <c r="S35" s="1"/>
      <c r="T35" s="1"/>
      <c r="U35" s="1"/>
      <c r="V35" s="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8" x14ac:dyDescent="0.3">
      <c r="A36" s="16" t="s">
        <v>9</v>
      </c>
      <c r="B36" s="60">
        <f>B35</f>
        <v>26.36</v>
      </c>
      <c r="C36" s="61"/>
      <c r="D36" s="62"/>
      <c r="E36" s="63">
        <v>29.52</v>
      </c>
      <c r="F36" s="64"/>
      <c r="G36" s="65"/>
      <c r="H36" s="20">
        <v>3.9300000000000002E-2</v>
      </c>
      <c r="I36" s="20">
        <v>3.9300000000000002E-2</v>
      </c>
      <c r="J36" s="17">
        <f>B36*H36*M49</f>
        <v>12656.280310800001</v>
      </c>
      <c r="K36" s="17">
        <f>E36*I36*M49</f>
        <v>14173.497525600002</v>
      </c>
      <c r="L36" s="69"/>
      <c r="M36" s="69"/>
      <c r="N36" s="72"/>
      <c r="O36" s="3"/>
      <c r="P36" s="3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8" x14ac:dyDescent="0.3">
      <c r="A37" s="16" t="s">
        <v>1</v>
      </c>
      <c r="B37" s="66">
        <v>26.07</v>
      </c>
      <c r="C37" s="66"/>
      <c r="D37" s="66"/>
      <c r="E37" s="67">
        <v>29.2</v>
      </c>
      <c r="F37" s="67"/>
      <c r="G37" s="67"/>
      <c r="H37" s="20">
        <v>7.4560000000000004</v>
      </c>
      <c r="I37" s="20">
        <v>7.4560000000000004</v>
      </c>
      <c r="J37" s="17">
        <f>B37*H37*B51</f>
        <v>1043226.2966400001</v>
      </c>
      <c r="K37" s="17">
        <f>E37*I37*B51</f>
        <v>1168477.4784000001</v>
      </c>
      <c r="L37" s="69"/>
      <c r="M37" s="69"/>
      <c r="N37" s="72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8" x14ac:dyDescent="0.3">
      <c r="A38" s="46" t="s">
        <v>51</v>
      </c>
      <c r="B38" s="60">
        <f>B37</f>
        <v>26.07</v>
      </c>
      <c r="C38" s="77"/>
      <c r="D38" s="78"/>
      <c r="E38" s="63">
        <f>E37</f>
        <v>29.2</v>
      </c>
      <c r="F38" s="77"/>
      <c r="G38" s="78"/>
      <c r="H38" s="50">
        <v>7.8600000000000003E-2</v>
      </c>
      <c r="I38" s="50">
        <v>7.8600000000000003E-2</v>
      </c>
      <c r="J38" s="47">
        <f>B38*H38*M49</f>
        <v>25034.084044200001</v>
      </c>
      <c r="K38" s="47">
        <f>E38*I38*M49</f>
        <v>28039.710552</v>
      </c>
      <c r="L38" s="69"/>
      <c r="M38" s="69"/>
      <c r="N38" s="72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54" x14ac:dyDescent="0.3">
      <c r="A39" s="83" t="s">
        <v>2</v>
      </c>
      <c r="B39" s="16" t="s">
        <v>6</v>
      </c>
      <c r="C39" s="16" t="s">
        <v>7</v>
      </c>
      <c r="D39" s="16" t="s">
        <v>17</v>
      </c>
      <c r="E39" s="16" t="s">
        <v>6</v>
      </c>
      <c r="F39" s="16" t="s">
        <v>7</v>
      </c>
      <c r="G39" s="16" t="s">
        <v>17</v>
      </c>
      <c r="H39" s="91">
        <v>3.1859999999999999</v>
      </c>
      <c r="I39" s="91">
        <v>3.1859999999999999</v>
      </c>
      <c r="J39" s="68">
        <f>H39*B41*B51</f>
        <v>2146304.1198348361</v>
      </c>
      <c r="K39" s="68">
        <f>E41*I39*B51</f>
        <v>2555481.9016210316</v>
      </c>
      <c r="L39" s="69"/>
      <c r="M39" s="69"/>
      <c r="N39" s="72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6" x14ac:dyDescent="0.3">
      <c r="A40" s="83"/>
      <c r="B40" s="15">
        <v>6.2600000000000003E-2</v>
      </c>
      <c r="C40" s="15">
        <v>1584.03</v>
      </c>
      <c r="D40" s="15"/>
      <c r="E40" s="20">
        <v>6.7599999999999993E-2</v>
      </c>
      <c r="F40" s="22">
        <v>1774.11</v>
      </c>
      <c r="G40" s="20"/>
      <c r="H40" s="92"/>
      <c r="I40" s="92"/>
      <c r="J40" s="85"/>
      <c r="K40" s="85"/>
      <c r="L40" s="69"/>
      <c r="M40" s="69"/>
      <c r="N40" s="72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5.6" x14ac:dyDescent="0.3">
      <c r="A41" s="83"/>
      <c r="B41" s="67">
        <f>B40*C40+B35</f>
        <v>125.520278</v>
      </c>
      <c r="C41" s="67"/>
      <c r="D41" s="67"/>
      <c r="E41" s="87">
        <f>E40*F40+E35</f>
        <v>149.44983599999998</v>
      </c>
      <c r="F41" s="87"/>
      <c r="G41" s="87"/>
      <c r="H41" s="93"/>
      <c r="I41" s="93"/>
      <c r="J41" s="86"/>
      <c r="K41" s="86"/>
      <c r="L41" s="69"/>
      <c r="M41" s="69"/>
      <c r="N41" s="72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36" x14ac:dyDescent="0.3">
      <c r="A42" s="16" t="s">
        <v>10</v>
      </c>
      <c r="B42" s="63">
        <f>B41</f>
        <v>125.520278</v>
      </c>
      <c r="C42" s="61"/>
      <c r="D42" s="62"/>
      <c r="E42" s="74">
        <f>E41</f>
        <v>149.44983599999998</v>
      </c>
      <c r="F42" s="88"/>
      <c r="G42" s="89"/>
      <c r="H42" s="20">
        <v>3.9300000000000002E-2</v>
      </c>
      <c r="I42" s="20">
        <v>3.9300000000000002E-2</v>
      </c>
      <c r="J42" s="17">
        <f>B42*H42*M49</f>
        <v>60266.305882304347</v>
      </c>
      <c r="K42" s="17">
        <f>E42*I42*M49</f>
        <v>71755.653141847069</v>
      </c>
      <c r="L42" s="69"/>
      <c r="M42" s="69"/>
      <c r="N42" s="72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8" x14ac:dyDescent="0.3">
      <c r="A43" s="16" t="s">
        <v>3</v>
      </c>
      <c r="B43" s="60">
        <v>1584.03</v>
      </c>
      <c r="C43" s="61"/>
      <c r="D43" s="62"/>
      <c r="E43" s="74">
        <v>1774.11</v>
      </c>
      <c r="F43" s="75"/>
      <c r="G43" s="76"/>
      <c r="H43" s="53">
        <v>2.3E-2</v>
      </c>
      <c r="I43" s="53">
        <v>2.3E-2</v>
      </c>
      <c r="J43" s="17">
        <f>B43*H43*M50</f>
        <v>3394528.4522940004</v>
      </c>
      <c r="K43" s="17">
        <f>E43*I43*M50</f>
        <v>3801864.1518780002</v>
      </c>
      <c r="L43" s="69"/>
      <c r="M43" s="69"/>
      <c r="N43" s="72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36" x14ac:dyDescent="0.3">
      <c r="A44" s="16" t="s">
        <v>4</v>
      </c>
      <c r="B44" s="60">
        <v>2.87</v>
      </c>
      <c r="C44" s="61"/>
      <c r="D44" s="62"/>
      <c r="E44" s="60">
        <v>2.96</v>
      </c>
      <c r="F44" s="61"/>
      <c r="G44" s="62"/>
      <c r="H44" s="20">
        <v>115</v>
      </c>
      <c r="I44" s="20">
        <v>115</v>
      </c>
      <c r="J44" s="17">
        <f>B44*H44*B51</f>
        <v>1771378.35</v>
      </c>
      <c r="K44" s="17">
        <f>E44*I44*B51</f>
        <v>1826926.7999999998</v>
      </c>
      <c r="L44" s="69"/>
      <c r="M44" s="69"/>
      <c r="N44" s="72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36" x14ac:dyDescent="0.3">
      <c r="A45" s="16" t="s">
        <v>11</v>
      </c>
      <c r="B45" s="60">
        <f>B44</f>
        <v>2.87</v>
      </c>
      <c r="C45" s="61"/>
      <c r="D45" s="62"/>
      <c r="E45" s="60">
        <v>2.96</v>
      </c>
      <c r="F45" s="61"/>
      <c r="G45" s="62"/>
      <c r="H45" s="20">
        <v>1.4550000000000001</v>
      </c>
      <c r="I45" s="20">
        <v>1.4550000000000001</v>
      </c>
      <c r="J45" s="49">
        <f>B45*H45*(M49+N50)</f>
        <v>293125.87867500004</v>
      </c>
      <c r="K45" s="49">
        <f>E45*I45*(M49+N50)</f>
        <v>302317.97940000001</v>
      </c>
      <c r="L45" s="69"/>
      <c r="M45" s="69"/>
      <c r="N45" s="72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8" x14ac:dyDescent="0.3">
      <c r="A46" s="16" t="s">
        <v>5</v>
      </c>
      <c r="B46" s="67">
        <v>6.75</v>
      </c>
      <c r="C46" s="67"/>
      <c r="D46" s="67"/>
      <c r="E46" s="67">
        <v>6.98</v>
      </c>
      <c r="F46" s="67"/>
      <c r="G46" s="67"/>
      <c r="H46" s="20">
        <v>12</v>
      </c>
      <c r="I46" s="20">
        <v>12</v>
      </c>
      <c r="J46" s="17">
        <f>B46*H46*B51</f>
        <v>434727</v>
      </c>
      <c r="K46" s="17">
        <f>E46*I46*B51</f>
        <v>449539.92000000004</v>
      </c>
      <c r="L46" s="70"/>
      <c r="M46" s="70"/>
      <c r="N46" s="73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8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8" x14ac:dyDescent="0.3">
      <c r="A48" s="9"/>
      <c r="B48" s="83" t="s">
        <v>14</v>
      </c>
      <c r="C48" s="83"/>
      <c r="D48" s="83"/>
      <c r="E48" s="83"/>
      <c r="F48" s="83"/>
      <c r="G48" s="83"/>
      <c r="H48" s="83"/>
      <c r="I48" s="83"/>
      <c r="J48" s="83"/>
      <c r="K48" s="9"/>
      <c r="L48" s="9"/>
      <c r="M48" s="9"/>
      <c r="N48" s="9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54" x14ac:dyDescent="0.3">
      <c r="A49" s="9"/>
      <c r="B49" s="83" t="s">
        <v>8</v>
      </c>
      <c r="C49" s="83"/>
      <c r="D49" s="83" t="s">
        <v>1</v>
      </c>
      <c r="E49" s="83"/>
      <c r="F49" s="83" t="s">
        <v>2</v>
      </c>
      <c r="G49" s="83"/>
      <c r="H49" s="16" t="s">
        <v>3</v>
      </c>
      <c r="I49" s="16" t="s">
        <v>18</v>
      </c>
      <c r="J49" s="16" t="s">
        <v>13</v>
      </c>
      <c r="K49" s="9"/>
      <c r="L49" s="16" t="s">
        <v>12</v>
      </c>
      <c r="M49" s="52">
        <v>12217.1</v>
      </c>
      <c r="N49" s="46" t="s">
        <v>53</v>
      </c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54" x14ac:dyDescent="0.3">
      <c r="A50" s="9"/>
      <c r="B50" s="79">
        <f>E35/B35*100</f>
        <v>111.98786039453719</v>
      </c>
      <c r="C50" s="80"/>
      <c r="D50" s="79">
        <f>E37/B37*100</f>
        <v>112.00613732259302</v>
      </c>
      <c r="E50" s="80"/>
      <c r="F50" s="79">
        <f>E41/B41*100</f>
        <v>119.0642965274503</v>
      </c>
      <c r="G50" s="80"/>
      <c r="H50" s="14">
        <f>E43/B43*100</f>
        <v>111.99977273157704</v>
      </c>
      <c r="I50" s="13">
        <f>E44/B44*100</f>
        <v>103.13588850174216</v>
      </c>
      <c r="J50" s="13">
        <f>E46/B46*100</f>
        <v>103.40740740740742</v>
      </c>
      <c r="K50" s="9"/>
      <c r="L50" s="16" t="s">
        <v>19</v>
      </c>
      <c r="M50" s="52">
        <v>93172.6</v>
      </c>
      <c r="N50" s="46">
        <v>57978.400000000001</v>
      </c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31.2" x14ac:dyDescent="0.3">
      <c r="A51" s="1" t="s">
        <v>21</v>
      </c>
      <c r="B51" s="25">
        <v>5367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7.399999999999999" x14ac:dyDescent="0.3">
      <c r="A67" s="81" t="s">
        <v>36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8" x14ac:dyDescent="0.35">
      <c r="A68" s="19"/>
      <c r="B68" s="19"/>
      <c r="C68" s="19"/>
      <c r="D68" s="19"/>
      <c r="E68" s="82" t="s">
        <v>20</v>
      </c>
      <c r="F68" s="82"/>
      <c r="G68" s="82"/>
      <c r="H68" s="82"/>
      <c r="I68" s="82"/>
      <c r="J68" s="82"/>
      <c r="K68" s="19"/>
      <c r="L68" s="19"/>
      <c r="M68" s="19"/>
      <c r="N68" s="19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7.399999999999999" x14ac:dyDescent="0.3">
      <c r="A69" s="81" t="s">
        <v>22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48" ht="18" x14ac:dyDescent="0.35">
      <c r="A70" s="40" t="s">
        <v>29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48" ht="62.4" x14ac:dyDescent="0.3">
      <c r="A71" s="42" t="s">
        <v>15</v>
      </c>
      <c r="B71" s="66" t="s">
        <v>44</v>
      </c>
      <c r="C71" s="66"/>
      <c r="D71" s="66"/>
      <c r="E71" s="66" t="s">
        <v>45</v>
      </c>
      <c r="F71" s="66"/>
      <c r="G71" s="66"/>
      <c r="H71" s="43" t="s">
        <v>26</v>
      </c>
      <c r="I71" s="43" t="s">
        <v>46</v>
      </c>
      <c r="J71" s="43" t="s">
        <v>47</v>
      </c>
      <c r="K71" s="43" t="s">
        <v>48</v>
      </c>
      <c r="L71" s="43" t="s">
        <v>49</v>
      </c>
      <c r="M71" s="43" t="s">
        <v>50</v>
      </c>
      <c r="N71" s="43" t="s">
        <v>0</v>
      </c>
    </row>
    <row r="72" spans="1:48" ht="18" x14ac:dyDescent="0.3">
      <c r="A72" s="16" t="s">
        <v>8</v>
      </c>
      <c r="B72" s="66">
        <v>26.36</v>
      </c>
      <c r="C72" s="66"/>
      <c r="D72" s="66"/>
      <c r="E72" s="67">
        <v>29.52</v>
      </c>
      <c r="F72" s="67"/>
      <c r="G72" s="67"/>
      <c r="H72" s="20">
        <v>7.4560000000000004</v>
      </c>
      <c r="I72" s="20">
        <v>7.4560000000000004</v>
      </c>
      <c r="J72" s="17">
        <f>B72*H72*B88</f>
        <v>892488.86656000011</v>
      </c>
      <c r="K72" s="17">
        <f>E72*I72*B88</f>
        <v>999479.18592000008</v>
      </c>
      <c r="L72" s="68">
        <f>J72+J73+J74+J76+J79+J80+J81+J82+J83+J75</f>
        <v>8504048.1578889992</v>
      </c>
      <c r="M72" s="68">
        <f>K72+K73+K74+K76+K79+K80+K81+K82+K83+K75</f>
        <v>9311692.3955672011</v>
      </c>
      <c r="N72" s="71">
        <f>M72/L72*100</f>
        <v>109.4971738480687</v>
      </c>
    </row>
    <row r="73" spans="1:48" ht="18" x14ac:dyDescent="0.3">
      <c r="A73" s="16" t="s">
        <v>9</v>
      </c>
      <c r="B73" s="60">
        <f>B72</f>
        <v>26.36</v>
      </c>
      <c r="C73" s="61"/>
      <c r="D73" s="62"/>
      <c r="E73" s="63">
        <v>29.52</v>
      </c>
      <c r="F73" s="64"/>
      <c r="G73" s="65"/>
      <c r="H73" s="20">
        <v>3.9300000000000002E-2</v>
      </c>
      <c r="I73" s="20">
        <v>3.9300000000000002E-2</v>
      </c>
      <c r="J73" s="17">
        <f>B73*H73*M86</f>
        <v>10786.1869812</v>
      </c>
      <c r="K73" s="17">
        <f>E73*I73*M86</f>
        <v>12079.220018399999</v>
      </c>
      <c r="L73" s="69"/>
      <c r="M73" s="69"/>
      <c r="N73" s="72"/>
    </row>
    <row r="74" spans="1:48" ht="18" x14ac:dyDescent="0.3">
      <c r="A74" s="16" t="s">
        <v>1</v>
      </c>
      <c r="B74" s="66">
        <v>26.07</v>
      </c>
      <c r="C74" s="66"/>
      <c r="D74" s="66"/>
      <c r="E74" s="67">
        <v>29.2</v>
      </c>
      <c r="F74" s="67"/>
      <c r="G74" s="67"/>
      <c r="H74" s="20">
        <v>7.4560000000000004</v>
      </c>
      <c r="I74" s="20">
        <v>7.4560000000000004</v>
      </c>
      <c r="J74" s="17">
        <f>B74*H74*M86</f>
        <v>2023843.4652480001</v>
      </c>
      <c r="K74" s="17">
        <f>E74*I74*M86</f>
        <v>2266828.8908799998</v>
      </c>
      <c r="L74" s="69"/>
      <c r="M74" s="69"/>
      <c r="N74" s="72"/>
    </row>
    <row r="75" spans="1:48" ht="18" x14ac:dyDescent="0.3">
      <c r="A75" s="46" t="s">
        <v>51</v>
      </c>
      <c r="B75" s="60">
        <f>B74</f>
        <v>26.07</v>
      </c>
      <c r="C75" s="77"/>
      <c r="D75" s="78"/>
      <c r="E75" s="63">
        <f>E74</f>
        <v>29.2</v>
      </c>
      <c r="F75" s="77"/>
      <c r="G75" s="78"/>
      <c r="H75" s="50">
        <v>3.5799999999999998E-2</v>
      </c>
      <c r="I75" s="50">
        <v>3.5799999999999998E-2</v>
      </c>
      <c r="J75" s="47">
        <f>B75*H75*M86</f>
        <v>9717.4887413999986</v>
      </c>
      <c r="K75" s="45">
        <f>E75*I75*M86</f>
        <v>10884.183783999997</v>
      </c>
      <c r="L75" s="69"/>
      <c r="M75" s="69"/>
      <c r="N75" s="72"/>
    </row>
    <row r="76" spans="1:48" ht="54" x14ac:dyDescent="0.3">
      <c r="A76" s="83" t="s">
        <v>2</v>
      </c>
      <c r="B76" s="16" t="s">
        <v>6</v>
      </c>
      <c r="C76" s="16" t="s">
        <v>7</v>
      </c>
      <c r="D76" s="16" t="s">
        <v>17</v>
      </c>
      <c r="E76" s="16" t="s">
        <v>6</v>
      </c>
      <c r="F76" s="16" t="s">
        <v>7</v>
      </c>
      <c r="G76" s="16" t="s">
        <v>17</v>
      </c>
      <c r="H76" s="97"/>
      <c r="I76" s="97"/>
      <c r="J76" s="68">
        <f>H76*B78*B88</f>
        <v>0</v>
      </c>
      <c r="K76" s="68">
        <f>E78*I76*B88</f>
        <v>0</v>
      </c>
      <c r="L76" s="69"/>
      <c r="M76" s="69"/>
      <c r="N76" s="72"/>
    </row>
    <row r="77" spans="1:48" ht="15.6" x14ac:dyDescent="0.3">
      <c r="A77" s="83"/>
      <c r="B77" s="15"/>
      <c r="C77" s="15"/>
      <c r="D77" s="15"/>
      <c r="E77" s="20"/>
      <c r="F77" s="22"/>
      <c r="G77" s="20"/>
      <c r="H77" s="98"/>
      <c r="I77" s="98"/>
      <c r="J77" s="85"/>
      <c r="K77" s="85"/>
      <c r="L77" s="69"/>
      <c r="M77" s="69"/>
      <c r="N77" s="72"/>
    </row>
    <row r="78" spans="1:48" ht="15.6" x14ac:dyDescent="0.3">
      <c r="A78" s="83"/>
      <c r="B78" s="67"/>
      <c r="C78" s="67"/>
      <c r="D78" s="67"/>
      <c r="E78" s="87"/>
      <c r="F78" s="87"/>
      <c r="G78" s="87"/>
      <c r="H78" s="99"/>
      <c r="I78" s="99"/>
      <c r="J78" s="86"/>
      <c r="K78" s="86"/>
      <c r="L78" s="69"/>
      <c r="M78" s="69"/>
      <c r="N78" s="72"/>
    </row>
    <row r="79" spans="1:48" ht="36" x14ac:dyDescent="0.3">
      <c r="A79" s="16" t="s">
        <v>10</v>
      </c>
      <c r="B79" s="63">
        <f>B78</f>
        <v>0</v>
      </c>
      <c r="C79" s="61"/>
      <c r="D79" s="62"/>
      <c r="E79" s="74"/>
      <c r="F79" s="88"/>
      <c r="G79" s="89"/>
      <c r="H79" s="44"/>
      <c r="I79" s="44"/>
      <c r="J79" s="17">
        <f>B79*H79*M86</f>
        <v>0</v>
      </c>
      <c r="K79" s="17">
        <f>E79*I79*M86</f>
        <v>0</v>
      </c>
      <c r="L79" s="69"/>
      <c r="M79" s="69"/>
      <c r="N79" s="72"/>
    </row>
    <row r="80" spans="1:48" ht="18" x14ac:dyDescent="0.3">
      <c r="A80" s="16" t="s">
        <v>3</v>
      </c>
      <c r="B80" s="60">
        <v>1584.03</v>
      </c>
      <c r="C80" s="61"/>
      <c r="D80" s="62"/>
      <c r="E80" s="74">
        <v>1774.11</v>
      </c>
      <c r="F80" s="75"/>
      <c r="G80" s="76"/>
      <c r="H80" s="53">
        <v>2.3E-2</v>
      </c>
      <c r="I80" s="53">
        <v>2.3E-2</v>
      </c>
      <c r="J80" s="17">
        <f>B80*H80*M87</f>
        <v>3142019.3071343997</v>
      </c>
      <c r="K80" s="17">
        <f>E80*I80*M87</f>
        <v>3519054.4831727999</v>
      </c>
      <c r="L80" s="69"/>
      <c r="M80" s="69"/>
      <c r="N80" s="72"/>
    </row>
    <row r="81" spans="1:14" ht="36" x14ac:dyDescent="0.3">
      <c r="A81" s="16" t="s">
        <v>4</v>
      </c>
      <c r="B81" s="60">
        <v>2.87</v>
      </c>
      <c r="C81" s="61"/>
      <c r="D81" s="62"/>
      <c r="E81" s="60">
        <v>2.96</v>
      </c>
      <c r="F81" s="61"/>
      <c r="G81" s="62"/>
      <c r="H81" s="20">
        <v>115</v>
      </c>
      <c r="I81" s="20">
        <v>115</v>
      </c>
      <c r="J81" s="17">
        <f>B81*H81*B88</f>
        <v>1498757.05</v>
      </c>
      <c r="K81" s="17">
        <f>E81*I81*B88</f>
        <v>1545756.4</v>
      </c>
      <c r="L81" s="69"/>
      <c r="M81" s="69"/>
      <c r="N81" s="72"/>
    </row>
    <row r="82" spans="1:14" ht="36" x14ac:dyDescent="0.3">
      <c r="A82" s="16" t="s">
        <v>11</v>
      </c>
      <c r="B82" s="60">
        <f>B81</f>
        <v>2.87</v>
      </c>
      <c r="C82" s="61"/>
      <c r="D82" s="62"/>
      <c r="E82" s="60">
        <v>2.96</v>
      </c>
      <c r="F82" s="61"/>
      <c r="G82" s="62"/>
      <c r="H82" s="20">
        <v>1.018</v>
      </c>
      <c r="I82" s="20">
        <v>1.018</v>
      </c>
      <c r="J82" s="49">
        <f>B82*H82*(M86+N87)</f>
        <v>144816.16822400002</v>
      </c>
      <c r="K82" s="49">
        <f>E82*I82*(M86+N87)</f>
        <v>149357.441792</v>
      </c>
      <c r="L82" s="69"/>
      <c r="M82" s="69"/>
      <c r="N82" s="72"/>
    </row>
    <row r="83" spans="1:14" ht="18" x14ac:dyDescent="0.3">
      <c r="A83" s="16" t="s">
        <v>5</v>
      </c>
      <c r="B83" s="67">
        <v>6.75</v>
      </c>
      <c r="C83" s="67"/>
      <c r="D83" s="67"/>
      <c r="E83" s="67">
        <v>6.98</v>
      </c>
      <c r="F83" s="67"/>
      <c r="G83" s="67"/>
      <c r="H83" s="20">
        <v>25.5</v>
      </c>
      <c r="I83" s="20">
        <v>25.5</v>
      </c>
      <c r="J83" s="17">
        <f>B83*H83*B88</f>
        <v>781619.625</v>
      </c>
      <c r="K83" s="17">
        <f>E83*I83*B88</f>
        <v>808252.59000000008</v>
      </c>
      <c r="L83" s="70"/>
      <c r="M83" s="70"/>
      <c r="N83" s="73"/>
    </row>
    <row r="84" spans="1:14" ht="18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18" x14ac:dyDescent="0.3">
      <c r="A85" s="9"/>
      <c r="B85" s="83" t="s">
        <v>14</v>
      </c>
      <c r="C85" s="83"/>
      <c r="D85" s="83"/>
      <c r="E85" s="83"/>
      <c r="F85" s="83"/>
      <c r="G85" s="83"/>
      <c r="H85" s="83"/>
      <c r="I85" s="83"/>
      <c r="J85" s="83"/>
      <c r="K85" s="9"/>
      <c r="L85" s="9"/>
      <c r="M85" s="9"/>
      <c r="N85" s="9"/>
    </row>
    <row r="86" spans="1:14" ht="54" x14ac:dyDescent="0.3">
      <c r="A86" s="9"/>
      <c r="B86" s="83" t="s">
        <v>8</v>
      </c>
      <c r="C86" s="83"/>
      <c r="D86" s="83" t="s">
        <v>1</v>
      </c>
      <c r="E86" s="83"/>
      <c r="F86" s="83" t="s">
        <v>2</v>
      </c>
      <c r="G86" s="83"/>
      <c r="H86" s="16" t="s">
        <v>3</v>
      </c>
      <c r="I86" s="16" t="s">
        <v>18</v>
      </c>
      <c r="J86" s="16" t="s">
        <v>13</v>
      </c>
      <c r="K86" s="9"/>
      <c r="L86" s="46" t="s">
        <v>12</v>
      </c>
      <c r="M86" s="52">
        <v>10411.9</v>
      </c>
      <c r="N86" s="46" t="s">
        <v>54</v>
      </c>
    </row>
    <row r="87" spans="1:14" ht="54" x14ac:dyDescent="0.3">
      <c r="A87" s="9"/>
      <c r="B87" s="79">
        <f>E72/B72*100</f>
        <v>111.98786039453719</v>
      </c>
      <c r="C87" s="80"/>
      <c r="D87" s="79">
        <f>E74/B74*100</f>
        <v>112.00613732259302</v>
      </c>
      <c r="E87" s="80"/>
      <c r="F87" s="79" t="e">
        <f>E78/B78*100</f>
        <v>#DIV/0!</v>
      </c>
      <c r="G87" s="80"/>
      <c r="H87" s="14">
        <f>E80/B80*100</f>
        <v>111.99977273157704</v>
      </c>
      <c r="I87" s="13">
        <f>E81/B81*100</f>
        <v>103.13588850174216</v>
      </c>
      <c r="J87" s="13">
        <f>E83/B83*100</f>
        <v>103.40740740740742</v>
      </c>
      <c r="K87" s="9"/>
      <c r="L87" s="46" t="s">
        <v>19</v>
      </c>
      <c r="M87" s="52">
        <v>86241.76</v>
      </c>
      <c r="N87" s="46">
        <v>39154.5</v>
      </c>
    </row>
    <row r="88" spans="1:14" ht="31.2" x14ac:dyDescent="0.3">
      <c r="A88" s="1" t="s">
        <v>21</v>
      </c>
      <c r="B88" s="25">
        <v>4541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7.399999999999999" x14ac:dyDescent="0.3">
      <c r="A104" s="81" t="s">
        <v>36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</row>
    <row r="105" spans="1:14" ht="18" x14ac:dyDescent="0.35">
      <c r="A105" s="19"/>
      <c r="B105" s="19"/>
      <c r="C105" s="19"/>
      <c r="D105" s="19"/>
      <c r="E105" s="82" t="s">
        <v>20</v>
      </c>
      <c r="F105" s="82"/>
      <c r="G105" s="82"/>
      <c r="H105" s="82"/>
      <c r="I105" s="82"/>
      <c r="J105" s="82"/>
      <c r="K105" s="19"/>
      <c r="L105" s="19"/>
      <c r="M105" s="19"/>
      <c r="N105" s="19"/>
    </row>
    <row r="106" spans="1:14" ht="17.399999999999999" x14ac:dyDescent="0.3">
      <c r="A106" s="81" t="s">
        <v>22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</row>
    <row r="107" spans="1:14" ht="18" x14ac:dyDescent="0.35">
      <c r="A107" s="40" t="s">
        <v>37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62.4" x14ac:dyDescent="0.3">
      <c r="A108" s="42" t="s">
        <v>15</v>
      </c>
      <c r="B108" s="66" t="s">
        <v>44</v>
      </c>
      <c r="C108" s="66"/>
      <c r="D108" s="66"/>
      <c r="E108" s="66" t="s">
        <v>45</v>
      </c>
      <c r="F108" s="66"/>
      <c r="G108" s="66"/>
      <c r="H108" s="43" t="s">
        <v>26</v>
      </c>
      <c r="I108" s="43" t="s">
        <v>46</v>
      </c>
      <c r="J108" s="43" t="s">
        <v>47</v>
      </c>
      <c r="K108" s="43" t="s">
        <v>48</v>
      </c>
      <c r="L108" s="43" t="s">
        <v>49</v>
      </c>
      <c r="M108" s="43" t="s">
        <v>50</v>
      </c>
      <c r="N108" s="43" t="s">
        <v>0</v>
      </c>
    </row>
    <row r="109" spans="1:14" ht="18" x14ac:dyDescent="0.3">
      <c r="A109" s="16" t="s">
        <v>8</v>
      </c>
      <c r="B109" s="66">
        <v>26.36</v>
      </c>
      <c r="C109" s="66"/>
      <c r="D109" s="66"/>
      <c r="E109" s="67">
        <v>29.52</v>
      </c>
      <c r="F109" s="67"/>
      <c r="G109" s="67"/>
      <c r="H109" s="20">
        <v>3.8559999999999999</v>
      </c>
      <c r="I109" s="20">
        <v>3.8559999999999999</v>
      </c>
      <c r="J109" s="17">
        <f>B109*H109*B125</f>
        <v>120041.75296</v>
      </c>
      <c r="K109" s="17">
        <f>E109*I109*B125</f>
        <v>134432.19071999998</v>
      </c>
      <c r="L109" s="68">
        <f>J109+J110+J111+J113+J116+J117+J118+J119+J120+J112</f>
        <v>1396101.9771509999</v>
      </c>
      <c r="M109" s="68">
        <f>K109+K110+K111+K113+K116+K117+K118+K119+K120+K112</f>
        <v>1517087.223063</v>
      </c>
      <c r="N109" s="71">
        <f>M109/L109*100</f>
        <v>108.66593185111681</v>
      </c>
    </row>
    <row r="110" spans="1:14" ht="18" x14ac:dyDescent="0.3">
      <c r="A110" s="16" t="s">
        <v>9</v>
      </c>
      <c r="B110" s="60">
        <f>B109</f>
        <v>26.36</v>
      </c>
      <c r="C110" s="61"/>
      <c r="D110" s="62"/>
      <c r="E110" s="63">
        <v>29.52</v>
      </c>
      <c r="F110" s="64"/>
      <c r="G110" s="65"/>
      <c r="H110" s="20">
        <v>3.9300000000000002E-2</v>
      </c>
      <c r="I110" s="20">
        <v>3.9300000000000002E-2</v>
      </c>
      <c r="J110" s="17">
        <f>B110*H110*M123</f>
        <v>2689.3210080000003</v>
      </c>
      <c r="K110" s="17">
        <f>E110*I110*M123</f>
        <v>3011.7130560000001</v>
      </c>
      <c r="L110" s="69"/>
      <c r="M110" s="69"/>
      <c r="N110" s="72"/>
    </row>
    <row r="111" spans="1:14" ht="18" x14ac:dyDescent="0.3">
      <c r="A111" s="16" t="s">
        <v>1</v>
      </c>
      <c r="B111" s="66">
        <v>26.07</v>
      </c>
      <c r="C111" s="66"/>
      <c r="D111" s="66"/>
      <c r="E111" s="67">
        <v>29.2</v>
      </c>
      <c r="F111" s="67"/>
      <c r="G111" s="67"/>
      <c r="H111" s="20">
        <f>H109+H113</f>
        <v>3.8559999999999999</v>
      </c>
      <c r="I111" s="20">
        <f>I109+I113</f>
        <v>3.8559999999999999</v>
      </c>
      <c r="J111" s="17">
        <f>B111*H111*B125</f>
        <v>118721.11152000001</v>
      </c>
      <c r="K111" s="17">
        <f>E111*I111*B125</f>
        <v>132974.93119999999</v>
      </c>
      <c r="L111" s="69"/>
      <c r="M111" s="69"/>
      <c r="N111" s="72"/>
    </row>
    <row r="112" spans="1:14" ht="18" x14ac:dyDescent="0.3">
      <c r="A112" s="46" t="s">
        <v>51</v>
      </c>
      <c r="B112" s="60">
        <f>B111</f>
        <v>26.07</v>
      </c>
      <c r="C112" s="77"/>
      <c r="D112" s="78"/>
      <c r="E112" s="63">
        <f>E111</f>
        <v>29.2</v>
      </c>
      <c r="F112" s="77"/>
      <c r="G112" s="78"/>
      <c r="H112" s="50">
        <v>2.2700000000000001E-2</v>
      </c>
      <c r="I112" s="50">
        <v>2.2700000000000001E-2</v>
      </c>
      <c r="J112" s="47">
        <f>B112*H112*M123</f>
        <v>1536.2842439999999</v>
      </c>
      <c r="K112" s="47">
        <f>E112*I112*M123</f>
        <v>1720.7326399999999</v>
      </c>
      <c r="L112" s="69"/>
      <c r="M112" s="69"/>
      <c r="N112" s="72"/>
    </row>
    <row r="113" spans="1:14" ht="54" x14ac:dyDescent="0.3">
      <c r="A113" s="83" t="s">
        <v>2</v>
      </c>
      <c r="B113" s="16" t="s">
        <v>6</v>
      </c>
      <c r="C113" s="16" t="s">
        <v>7</v>
      </c>
      <c r="D113" s="16" t="s">
        <v>17</v>
      </c>
      <c r="E113" s="16" t="s">
        <v>6</v>
      </c>
      <c r="F113" s="16" t="s">
        <v>7</v>
      </c>
      <c r="G113" s="16" t="s">
        <v>17</v>
      </c>
      <c r="H113" s="97"/>
      <c r="I113" s="97"/>
      <c r="J113" s="68">
        <f>H113*B115*B125</f>
        <v>0</v>
      </c>
      <c r="K113" s="68">
        <f>E115*I113*B125</f>
        <v>0</v>
      </c>
      <c r="L113" s="69"/>
      <c r="M113" s="69"/>
      <c r="N113" s="72"/>
    </row>
    <row r="114" spans="1:14" ht="15.6" x14ac:dyDescent="0.3">
      <c r="A114" s="83"/>
      <c r="B114" s="15"/>
      <c r="C114" s="15"/>
      <c r="D114" s="15"/>
      <c r="E114" s="20"/>
      <c r="F114" s="22"/>
      <c r="G114" s="20"/>
      <c r="H114" s="98"/>
      <c r="I114" s="98"/>
      <c r="J114" s="85"/>
      <c r="K114" s="85"/>
      <c r="L114" s="69"/>
      <c r="M114" s="69"/>
      <c r="N114" s="72"/>
    </row>
    <row r="115" spans="1:14" ht="15.6" x14ac:dyDescent="0.3">
      <c r="A115" s="83"/>
      <c r="B115" s="67"/>
      <c r="C115" s="67"/>
      <c r="D115" s="67"/>
      <c r="E115" s="87"/>
      <c r="F115" s="87"/>
      <c r="G115" s="87"/>
      <c r="H115" s="99"/>
      <c r="I115" s="99"/>
      <c r="J115" s="86"/>
      <c r="K115" s="86"/>
      <c r="L115" s="69"/>
      <c r="M115" s="69"/>
      <c r="N115" s="72"/>
    </row>
    <row r="116" spans="1:14" ht="36" x14ac:dyDescent="0.3">
      <c r="A116" s="16" t="s">
        <v>10</v>
      </c>
      <c r="B116" s="63"/>
      <c r="C116" s="61"/>
      <c r="D116" s="62"/>
      <c r="E116" s="74"/>
      <c r="F116" s="88"/>
      <c r="G116" s="89"/>
      <c r="H116" s="44"/>
      <c r="I116" s="44"/>
      <c r="J116" s="17">
        <f>B116*H116*M123</f>
        <v>0</v>
      </c>
      <c r="K116" s="17">
        <f>E116*I116*M123</f>
        <v>0</v>
      </c>
      <c r="L116" s="69"/>
      <c r="M116" s="69"/>
      <c r="N116" s="72"/>
    </row>
    <row r="117" spans="1:14" ht="18" x14ac:dyDescent="0.3">
      <c r="A117" s="16" t="s">
        <v>3</v>
      </c>
      <c r="B117" s="60">
        <v>1584.03</v>
      </c>
      <c r="C117" s="61"/>
      <c r="D117" s="62"/>
      <c r="E117" s="74">
        <v>1774.11</v>
      </c>
      <c r="F117" s="75"/>
      <c r="G117" s="76"/>
      <c r="H117" s="53">
        <v>2.3E-2</v>
      </c>
      <c r="I117" s="53">
        <v>2.3E-2</v>
      </c>
      <c r="J117" s="17">
        <f>B117*H117*M124</f>
        <v>625166.74405500002</v>
      </c>
      <c r="K117" s="17">
        <f>E117*I117*M124</f>
        <v>700185.33253500005</v>
      </c>
      <c r="L117" s="69"/>
      <c r="M117" s="69"/>
      <c r="N117" s="72"/>
    </row>
    <row r="118" spans="1:14" ht="36" x14ac:dyDescent="0.3">
      <c r="A118" s="16" t="s">
        <v>4</v>
      </c>
      <c r="B118" s="60">
        <v>2.87</v>
      </c>
      <c r="C118" s="61"/>
      <c r="D118" s="62"/>
      <c r="E118" s="60">
        <v>2.96</v>
      </c>
      <c r="F118" s="61"/>
      <c r="G118" s="62"/>
      <c r="H118" s="15">
        <v>115</v>
      </c>
      <c r="I118" s="15">
        <v>115</v>
      </c>
      <c r="J118" s="17">
        <f>B118*H118*B125</f>
        <v>389789.05</v>
      </c>
      <c r="K118" s="17">
        <f>E118*I118*B125</f>
        <v>402012.39999999997</v>
      </c>
      <c r="L118" s="69"/>
      <c r="M118" s="69"/>
      <c r="N118" s="72"/>
    </row>
    <row r="119" spans="1:14" ht="36" x14ac:dyDescent="0.3">
      <c r="A119" s="16" t="s">
        <v>11</v>
      </c>
      <c r="B119" s="60">
        <f>B118</f>
        <v>2.87</v>
      </c>
      <c r="C119" s="61"/>
      <c r="D119" s="62"/>
      <c r="E119" s="60">
        <v>2.96</v>
      </c>
      <c r="F119" s="61"/>
      <c r="G119" s="62"/>
      <c r="H119" s="20">
        <v>1.018</v>
      </c>
      <c r="I119" s="20">
        <v>1.018</v>
      </c>
      <c r="J119" s="49">
        <f>B119*H119*(M123+N124)</f>
        <v>42496.713364000003</v>
      </c>
      <c r="K119" s="49">
        <f>E119*I119*(M123+N124)</f>
        <v>43829.362911999997</v>
      </c>
      <c r="L119" s="69"/>
      <c r="M119" s="69"/>
      <c r="N119" s="72"/>
    </row>
    <row r="120" spans="1:14" ht="18" x14ac:dyDescent="0.3">
      <c r="A120" s="16" t="s">
        <v>5</v>
      </c>
      <c r="B120" s="67">
        <v>6.75</v>
      </c>
      <c r="C120" s="67"/>
      <c r="D120" s="67"/>
      <c r="E120" s="67">
        <v>6.98</v>
      </c>
      <c r="F120" s="67"/>
      <c r="G120" s="67"/>
      <c r="H120" s="15">
        <v>12</v>
      </c>
      <c r="I120" s="15">
        <v>12</v>
      </c>
      <c r="J120" s="17">
        <f>B120*H120*B125</f>
        <v>95661</v>
      </c>
      <c r="K120" s="17">
        <f>E120*I120*B125</f>
        <v>98920.560000000012</v>
      </c>
      <c r="L120" s="70"/>
      <c r="M120" s="70"/>
      <c r="N120" s="73"/>
    </row>
    <row r="121" spans="1:14" ht="18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8" x14ac:dyDescent="0.3">
      <c r="A122" s="9"/>
      <c r="B122" s="83" t="s">
        <v>14</v>
      </c>
      <c r="C122" s="83"/>
      <c r="D122" s="83"/>
      <c r="E122" s="83"/>
      <c r="F122" s="83"/>
      <c r="G122" s="83"/>
      <c r="H122" s="83"/>
      <c r="I122" s="83"/>
      <c r="J122" s="83"/>
      <c r="K122" s="9"/>
      <c r="L122" s="9"/>
      <c r="M122" s="9"/>
      <c r="N122" s="9"/>
    </row>
    <row r="123" spans="1:14" ht="54" x14ac:dyDescent="0.3">
      <c r="A123" s="9"/>
      <c r="B123" s="83" t="s">
        <v>8</v>
      </c>
      <c r="C123" s="83"/>
      <c r="D123" s="83" t="s">
        <v>1</v>
      </c>
      <c r="E123" s="83"/>
      <c r="F123" s="83" t="s">
        <v>2</v>
      </c>
      <c r="G123" s="83"/>
      <c r="H123" s="16" t="s">
        <v>3</v>
      </c>
      <c r="I123" s="16" t="s">
        <v>18</v>
      </c>
      <c r="J123" s="16" t="s">
        <v>13</v>
      </c>
      <c r="K123" s="9"/>
      <c r="L123" s="16" t="s">
        <v>12</v>
      </c>
      <c r="M123" s="52">
        <v>2596</v>
      </c>
      <c r="N123" s="46" t="s">
        <v>54</v>
      </c>
    </row>
    <row r="124" spans="1:14" ht="54" x14ac:dyDescent="0.3">
      <c r="A124" s="9"/>
      <c r="B124" s="79">
        <f>E109/B109*100</f>
        <v>111.98786039453719</v>
      </c>
      <c r="C124" s="80"/>
      <c r="D124" s="79">
        <f>E111/B111*100</f>
        <v>112.00613732259302</v>
      </c>
      <c r="E124" s="80"/>
      <c r="F124" s="79" t="e">
        <f>E115/B115*100</f>
        <v>#DIV/0!</v>
      </c>
      <c r="G124" s="80"/>
      <c r="H124" s="14">
        <f>E117/B117*100</f>
        <v>111.99977273157704</v>
      </c>
      <c r="I124" s="13">
        <f>E118/B118*100</f>
        <v>103.13588850174216</v>
      </c>
      <c r="J124" s="13">
        <f>E120/B120*100</f>
        <v>103.40740740740742</v>
      </c>
      <c r="K124" s="9"/>
      <c r="L124" s="16" t="s">
        <v>19</v>
      </c>
      <c r="M124" s="52">
        <v>17159.5</v>
      </c>
      <c r="N124" s="46">
        <v>11949.4</v>
      </c>
    </row>
    <row r="125" spans="1:14" ht="31.2" x14ac:dyDescent="0.3">
      <c r="A125" s="1" t="s">
        <v>21</v>
      </c>
      <c r="B125" s="25">
        <v>1181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7.399999999999999" x14ac:dyDescent="0.3">
      <c r="A141" s="81" t="s">
        <v>36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</row>
    <row r="142" spans="1:14" ht="18" x14ac:dyDescent="0.35">
      <c r="A142" s="19"/>
      <c r="B142" s="19"/>
      <c r="C142" s="19"/>
      <c r="D142" s="19"/>
      <c r="E142" s="82" t="s">
        <v>20</v>
      </c>
      <c r="F142" s="82"/>
      <c r="G142" s="82"/>
      <c r="H142" s="82"/>
      <c r="I142" s="82"/>
      <c r="J142" s="82"/>
      <c r="K142" s="19"/>
      <c r="L142" s="19"/>
      <c r="M142" s="19"/>
      <c r="N142" s="19"/>
    </row>
    <row r="143" spans="1:14" ht="17.399999999999999" x14ac:dyDescent="0.3">
      <c r="A143" s="81" t="s">
        <v>23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</row>
    <row r="144" spans="1:14" ht="18" x14ac:dyDescent="0.35">
      <c r="A144" s="40" t="s">
        <v>31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62.4" x14ac:dyDescent="0.3">
      <c r="A145" s="42" t="s">
        <v>15</v>
      </c>
      <c r="B145" s="66" t="s">
        <v>44</v>
      </c>
      <c r="C145" s="66"/>
      <c r="D145" s="66"/>
      <c r="E145" s="66" t="s">
        <v>45</v>
      </c>
      <c r="F145" s="66"/>
      <c r="G145" s="66"/>
      <c r="H145" s="43" t="s">
        <v>26</v>
      </c>
      <c r="I145" s="43" t="s">
        <v>46</v>
      </c>
      <c r="J145" s="43" t="s">
        <v>47</v>
      </c>
      <c r="K145" s="43" t="s">
        <v>48</v>
      </c>
      <c r="L145" s="43" t="s">
        <v>49</v>
      </c>
      <c r="M145" s="43" t="s">
        <v>50</v>
      </c>
      <c r="N145" s="43" t="s">
        <v>0</v>
      </c>
    </row>
    <row r="146" spans="1:14" ht="18" x14ac:dyDescent="0.3">
      <c r="A146" s="16" t="s">
        <v>8</v>
      </c>
      <c r="B146" s="66">
        <v>26.36</v>
      </c>
      <c r="C146" s="66"/>
      <c r="D146" s="66"/>
      <c r="E146" s="67">
        <v>29.52</v>
      </c>
      <c r="F146" s="67"/>
      <c r="G146" s="67"/>
      <c r="H146" s="20">
        <v>3.8559999999999999</v>
      </c>
      <c r="I146" s="20">
        <v>3.8559999999999999</v>
      </c>
      <c r="J146" s="17">
        <f>B146*H146*B162</f>
        <v>55700.999680000001</v>
      </c>
      <c r="K146" s="17">
        <f>E146*I146*B162</f>
        <v>62378.357759999992</v>
      </c>
      <c r="L146" s="68">
        <f>J146+J147+J148+J150+J153+J154+J155+J156+J157+J149</f>
        <v>393719.7909657</v>
      </c>
      <c r="M146" s="68">
        <f>K146+K147+K148+K150+K153+K154+K155+K156+K157+K149</f>
        <v>406154.71851839998</v>
      </c>
      <c r="N146" s="71">
        <f>M146/L146*100</f>
        <v>103.15831914931178</v>
      </c>
    </row>
    <row r="147" spans="1:14" ht="18" x14ac:dyDescent="0.3">
      <c r="A147" s="16" t="s">
        <v>9</v>
      </c>
      <c r="B147" s="60">
        <f>B146</f>
        <v>26.36</v>
      </c>
      <c r="C147" s="61"/>
      <c r="D147" s="62"/>
      <c r="E147" s="63">
        <v>29.52</v>
      </c>
      <c r="F147" s="64"/>
      <c r="G147" s="65"/>
      <c r="H147" s="20">
        <v>3.9300000000000002E-2</v>
      </c>
      <c r="I147" s="20">
        <v>3.9300000000000002E-2</v>
      </c>
      <c r="J147" s="17">
        <f>B147*H147*M160</f>
        <v>1479.4373388000001</v>
      </c>
      <c r="K147" s="17">
        <f>E147*I147*M160</f>
        <v>1656.7902216</v>
      </c>
      <c r="L147" s="69"/>
      <c r="M147" s="69"/>
      <c r="N147" s="72"/>
    </row>
    <row r="148" spans="1:14" ht="18" x14ac:dyDescent="0.3">
      <c r="A148" s="16" t="s">
        <v>1</v>
      </c>
      <c r="B148" s="66">
        <v>26.07</v>
      </c>
      <c r="C148" s="66"/>
      <c r="D148" s="66"/>
      <c r="E148" s="67">
        <v>29.2</v>
      </c>
      <c r="F148" s="67"/>
      <c r="G148" s="67"/>
      <c r="H148" s="20">
        <f>H146+H150</f>
        <v>3.8559999999999999</v>
      </c>
      <c r="I148" s="20">
        <f>I146+I150</f>
        <v>3.8559999999999999</v>
      </c>
      <c r="J148" s="17">
        <f>B148*H148*B162</f>
        <v>55088.204160000001</v>
      </c>
      <c r="K148" s="17">
        <f>E148*I148*B162</f>
        <v>61702.169599999994</v>
      </c>
      <c r="L148" s="69"/>
      <c r="M148" s="69"/>
      <c r="N148" s="72"/>
    </row>
    <row r="149" spans="1:14" ht="18" x14ac:dyDescent="0.3">
      <c r="A149" s="46" t="s">
        <v>51</v>
      </c>
      <c r="B149" s="60">
        <f>B148</f>
        <v>26.07</v>
      </c>
      <c r="C149" s="77"/>
      <c r="D149" s="78"/>
      <c r="E149" s="63">
        <f>E148</f>
        <v>29.2</v>
      </c>
      <c r="F149" s="77"/>
      <c r="G149" s="78"/>
      <c r="H149" s="50">
        <v>2.2700000000000001E-2</v>
      </c>
      <c r="I149" s="50">
        <v>2.2700000000000001E-2</v>
      </c>
      <c r="J149" s="47">
        <f>B149*H149*M160</f>
        <v>845.13387089999992</v>
      </c>
      <c r="K149" s="47">
        <f>E149*I149*M160</f>
        <v>946.6018039999999</v>
      </c>
      <c r="L149" s="69"/>
      <c r="M149" s="69"/>
      <c r="N149" s="72"/>
    </row>
    <row r="150" spans="1:14" ht="54" x14ac:dyDescent="0.3">
      <c r="A150" s="83" t="s">
        <v>2</v>
      </c>
      <c r="B150" s="16" t="s">
        <v>6</v>
      </c>
      <c r="C150" s="16" t="s">
        <v>7</v>
      </c>
      <c r="D150" s="16" t="s">
        <v>17</v>
      </c>
      <c r="E150" s="16" t="s">
        <v>6</v>
      </c>
      <c r="F150" s="16" t="s">
        <v>7</v>
      </c>
      <c r="G150" s="16" t="s">
        <v>17</v>
      </c>
      <c r="H150" s="84"/>
      <c r="I150" s="84"/>
      <c r="J150" s="68">
        <f>H150*B152*B162</f>
        <v>0</v>
      </c>
      <c r="K150" s="68">
        <f>E152*I150*B162</f>
        <v>0</v>
      </c>
      <c r="L150" s="69"/>
      <c r="M150" s="69"/>
      <c r="N150" s="72"/>
    </row>
    <row r="151" spans="1:14" ht="15.6" x14ac:dyDescent="0.3">
      <c r="A151" s="83"/>
      <c r="B151" s="15"/>
      <c r="C151" s="15"/>
      <c r="D151" s="15"/>
      <c r="E151" s="20"/>
      <c r="F151" s="22"/>
      <c r="G151" s="20"/>
      <c r="H151" s="69"/>
      <c r="I151" s="69"/>
      <c r="J151" s="85"/>
      <c r="K151" s="85"/>
      <c r="L151" s="69"/>
      <c r="M151" s="69"/>
      <c r="N151" s="72"/>
    </row>
    <row r="152" spans="1:14" ht="15.6" x14ac:dyDescent="0.3">
      <c r="A152" s="83"/>
      <c r="B152" s="67"/>
      <c r="C152" s="67"/>
      <c r="D152" s="67"/>
      <c r="E152" s="87"/>
      <c r="F152" s="87"/>
      <c r="G152" s="87"/>
      <c r="H152" s="70"/>
      <c r="I152" s="70"/>
      <c r="J152" s="86"/>
      <c r="K152" s="86"/>
      <c r="L152" s="69"/>
      <c r="M152" s="69"/>
      <c r="N152" s="72"/>
    </row>
    <row r="153" spans="1:14" ht="36" x14ac:dyDescent="0.3">
      <c r="A153" s="16" t="s">
        <v>10</v>
      </c>
      <c r="B153" s="63">
        <f>B152</f>
        <v>0</v>
      </c>
      <c r="C153" s="61"/>
      <c r="D153" s="62"/>
      <c r="E153" s="74"/>
      <c r="F153" s="88"/>
      <c r="G153" s="89"/>
      <c r="H153" s="15"/>
      <c r="I153" s="15"/>
      <c r="J153" s="17">
        <f>B153*H153*M160</f>
        <v>0</v>
      </c>
      <c r="K153" s="17">
        <f>E153*I153*M160</f>
        <v>0</v>
      </c>
      <c r="L153" s="69"/>
      <c r="M153" s="69"/>
      <c r="N153" s="72"/>
    </row>
    <row r="154" spans="1:14" ht="18" x14ac:dyDescent="0.3">
      <c r="A154" s="16" t="s">
        <v>3</v>
      </c>
      <c r="B154" s="60"/>
      <c r="C154" s="61"/>
      <c r="D154" s="62"/>
      <c r="E154" s="74"/>
      <c r="F154" s="75"/>
      <c r="G154" s="76"/>
      <c r="H154" s="5"/>
      <c r="I154" s="5"/>
      <c r="J154" s="17">
        <f>B154*H154*M161</f>
        <v>0</v>
      </c>
      <c r="K154" s="17">
        <f>E154*I154*M161</f>
        <v>0</v>
      </c>
      <c r="L154" s="69"/>
      <c r="M154" s="69"/>
      <c r="N154" s="72"/>
    </row>
    <row r="155" spans="1:14" ht="36" x14ac:dyDescent="0.3">
      <c r="A155" s="16" t="s">
        <v>4</v>
      </c>
      <c r="B155" s="60">
        <v>2.87</v>
      </c>
      <c r="C155" s="61"/>
      <c r="D155" s="62"/>
      <c r="E155" s="60">
        <v>2.96</v>
      </c>
      <c r="F155" s="61"/>
      <c r="G155" s="62"/>
      <c r="H155" s="15">
        <v>115</v>
      </c>
      <c r="I155" s="15">
        <v>115</v>
      </c>
      <c r="J155" s="17">
        <f>B155*H155*B162</f>
        <v>180867.4</v>
      </c>
      <c r="K155" s="17">
        <f>E155*I155*B162</f>
        <v>186539.19999999998</v>
      </c>
      <c r="L155" s="69"/>
      <c r="M155" s="69"/>
      <c r="N155" s="72"/>
    </row>
    <row r="156" spans="1:14" ht="36" x14ac:dyDescent="0.3">
      <c r="A156" s="16" t="s">
        <v>11</v>
      </c>
      <c r="B156" s="60">
        <f>B155</f>
        <v>2.87</v>
      </c>
      <c r="C156" s="61"/>
      <c r="D156" s="62"/>
      <c r="E156" s="60">
        <v>2.96</v>
      </c>
      <c r="F156" s="61"/>
      <c r="G156" s="62"/>
      <c r="H156" s="20">
        <v>0.626</v>
      </c>
      <c r="I156" s="20">
        <v>6.2600000000000003E-2</v>
      </c>
      <c r="J156" s="49">
        <f>B156*H156*(M160+N161)</f>
        <v>10962.615915999999</v>
      </c>
      <c r="K156" s="49">
        <f>E156*I156*(M160+N161)</f>
        <v>1130.6391328</v>
      </c>
      <c r="L156" s="69"/>
      <c r="M156" s="69"/>
      <c r="N156" s="72"/>
    </row>
    <row r="157" spans="1:14" ht="18" x14ac:dyDescent="0.3">
      <c r="A157" s="16" t="s">
        <v>5</v>
      </c>
      <c r="B157" s="67">
        <v>6.75</v>
      </c>
      <c r="C157" s="67"/>
      <c r="D157" s="67"/>
      <c r="E157" s="67">
        <v>6.98</v>
      </c>
      <c r="F157" s="67"/>
      <c r="G157" s="67"/>
      <c r="H157" s="15">
        <v>24</v>
      </c>
      <c r="I157" s="15">
        <v>24</v>
      </c>
      <c r="J157" s="17">
        <f>B157*H157*B162</f>
        <v>88776</v>
      </c>
      <c r="K157" s="17">
        <f>E157*I157*B162</f>
        <v>91800.960000000006</v>
      </c>
      <c r="L157" s="70"/>
      <c r="M157" s="70"/>
      <c r="N157" s="73"/>
    </row>
    <row r="158" spans="1:14" ht="18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18" x14ac:dyDescent="0.3">
      <c r="A159" s="9"/>
      <c r="B159" s="83" t="s">
        <v>14</v>
      </c>
      <c r="C159" s="83"/>
      <c r="D159" s="83"/>
      <c r="E159" s="83"/>
      <c r="F159" s="83"/>
      <c r="G159" s="83"/>
      <c r="H159" s="83"/>
      <c r="I159" s="83"/>
      <c r="J159" s="83"/>
      <c r="K159" s="9"/>
      <c r="L159" s="9"/>
      <c r="M159" s="9"/>
      <c r="N159" s="9"/>
    </row>
    <row r="160" spans="1:14" ht="54" x14ac:dyDescent="0.3">
      <c r="A160" s="9"/>
      <c r="B160" s="83" t="s">
        <v>8</v>
      </c>
      <c r="C160" s="83"/>
      <c r="D160" s="83" t="s">
        <v>1</v>
      </c>
      <c r="E160" s="83"/>
      <c r="F160" s="83" t="s">
        <v>2</v>
      </c>
      <c r="G160" s="83"/>
      <c r="H160" s="16" t="s">
        <v>3</v>
      </c>
      <c r="I160" s="16" t="s">
        <v>18</v>
      </c>
      <c r="J160" s="16" t="s">
        <v>13</v>
      </c>
      <c r="K160" s="9"/>
      <c r="L160" s="16" t="s">
        <v>12</v>
      </c>
      <c r="M160" s="52">
        <v>1428.1</v>
      </c>
      <c r="N160" s="52" t="s">
        <v>54</v>
      </c>
    </row>
    <row r="161" spans="1:14" ht="54" x14ac:dyDescent="0.3">
      <c r="A161" s="9"/>
      <c r="B161" s="79">
        <f>E146/B146*100</f>
        <v>111.98786039453719</v>
      </c>
      <c r="C161" s="80"/>
      <c r="D161" s="79">
        <f>E148/B148*100</f>
        <v>112.00613732259302</v>
      </c>
      <c r="E161" s="80"/>
      <c r="F161" s="79" t="e">
        <f>E152/B152*100</f>
        <v>#DIV/0!</v>
      </c>
      <c r="G161" s="80"/>
      <c r="H161" s="14" t="e">
        <f>E154/B154*100</f>
        <v>#DIV/0!</v>
      </c>
      <c r="I161" s="13">
        <f>E155/B155*100</f>
        <v>103.13588850174216</v>
      </c>
      <c r="J161" s="13">
        <f>E157/B157*100</f>
        <v>103.40740740740742</v>
      </c>
      <c r="K161" s="9"/>
      <c r="L161" s="16" t="s">
        <v>19</v>
      </c>
      <c r="M161" s="52">
        <v>11774.3</v>
      </c>
      <c r="N161" s="52">
        <v>4673.7</v>
      </c>
    </row>
    <row r="162" spans="1:14" ht="31.2" x14ac:dyDescent="0.3">
      <c r="A162" s="1" t="s">
        <v>21</v>
      </c>
      <c r="B162" s="25">
        <v>548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7.399999999999999" x14ac:dyDescent="0.3">
      <c r="A178" s="81" t="s">
        <v>36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</row>
    <row r="179" spans="1:14" ht="18" x14ac:dyDescent="0.35">
      <c r="A179" s="19"/>
      <c r="B179" s="19"/>
      <c r="C179" s="19"/>
      <c r="D179" s="19"/>
      <c r="E179" s="82" t="s">
        <v>20</v>
      </c>
      <c r="F179" s="82"/>
      <c r="G179" s="82"/>
      <c r="H179" s="82"/>
      <c r="I179" s="82"/>
      <c r="J179" s="82"/>
      <c r="K179" s="19"/>
      <c r="L179" s="19"/>
      <c r="M179" s="19"/>
      <c r="N179" s="19"/>
    </row>
    <row r="180" spans="1:14" ht="17.399999999999999" x14ac:dyDescent="0.3">
      <c r="A180" s="81" t="s">
        <v>23</v>
      </c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</row>
    <row r="181" spans="1:14" ht="18" x14ac:dyDescent="0.35">
      <c r="A181" s="40" t="s">
        <v>32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62.4" x14ac:dyDescent="0.3">
      <c r="A182" s="42" t="s">
        <v>15</v>
      </c>
      <c r="B182" s="66" t="s">
        <v>44</v>
      </c>
      <c r="C182" s="66"/>
      <c r="D182" s="66"/>
      <c r="E182" s="66" t="s">
        <v>45</v>
      </c>
      <c r="F182" s="66"/>
      <c r="G182" s="66"/>
      <c r="H182" s="43" t="s">
        <v>26</v>
      </c>
      <c r="I182" s="43" t="s">
        <v>46</v>
      </c>
      <c r="J182" s="43" t="s">
        <v>47</v>
      </c>
      <c r="K182" s="43" t="s">
        <v>48</v>
      </c>
      <c r="L182" s="43" t="s">
        <v>49</v>
      </c>
      <c r="M182" s="43" t="s">
        <v>50</v>
      </c>
      <c r="N182" s="43" t="s">
        <v>0</v>
      </c>
    </row>
    <row r="183" spans="1:14" ht="18" x14ac:dyDescent="0.3">
      <c r="A183" s="35" t="s">
        <v>8</v>
      </c>
      <c r="B183" s="66">
        <v>26.36</v>
      </c>
      <c r="C183" s="66"/>
      <c r="D183" s="66"/>
      <c r="E183" s="67">
        <v>29.52</v>
      </c>
      <c r="F183" s="67"/>
      <c r="G183" s="67"/>
      <c r="H183" s="20">
        <v>3.1480000000000001</v>
      </c>
      <c r="I183" s="20">
        <v>3.1480000000000001</v>
      </c>
      <c r="J183" s="37">
        <f>B183*H183*B199</f>
        <v>34437.231200000002</v>
      </c>
      <c r="K183" s="37">
        <f>E183*I183*B199</f>
        <v>38565.518400000001</v>
      </c>
      <c r="L183" s="68">
        <f>SUM(J183:J194)</f>
        <v>506055.23913039995</v>
      </c>
      <c r="M183" s="68">
        <f>K183+K184+K185+K187+K190+K191+K192+K193+K194</f>
        <v>547028.91814279999</v>
      </c>
      <c r="N183" s="71">
        <f>M183/L183*100</f>
        <v>108.09668112177017</v>
      </c>
    </row>
    <row r="184" spans="1:14" ht="18" x14ac:dyDescent="0.3">
      <c r="A184" s="35" t="s">
        <v>9</v>
      </c>
      <c r="B184" s="60">
        <f>B183</f>
        <v>26.36</v>
      </c>
      <c r="C184" s="61"/>
      <c r="D184" s="62"/>
      <c r="E184" s="63">
        <v>29.52</v>
      </c>
      <c r="F184" s="64"/>
      <c r="G184" s="65"/>
      <c r="H184" s="20">
        <v>3.9300000000000002E-2</v>
      </c>
      <c r="I184" s="20">
        <v>3.9300000000000002E-2</v>
      </c>
      <c r="J184" s="37">
        <f>B184*H184*M197</f>
        <v>770.53812240000002</v>
      </c>
      <c r="K184" s="37">
        <f>E184*I184*M197</f>
        <v>862.90915680000001</v>
      </c>
      <c r="L184" s="69"/>
      <c r="M184" s="69"/>
      <c r="N184" s="72"/>
    </row>
    <row r="185" spans="1:14" ht="18" x14ac:dyDescent="0.3">
      <c r="A185" s="35" t="s">
        <v>1</v>
      </c>
      <c r="B185" s="66"/>
      <c r="C185" s="66"/>
      <c r="D185" s="66"/>
      <c r="E185" s="67"/>
      <c r="F185" s="67"/>
      <c r="G185" s="67"/>
      <c r="H185" s="36"/>
      <c r="I185" s="36"/>
      <c r="J185" s="37"/>
      <c r="K185" s="37"/>
      <c r="L185" s="69"/>
      <c r="M185" s="69"/>
      <c r="N185" s="72"/>
    </row>
    <row r="186" spans="1:14" ht="18" x14ac:dyDescent="0.3">
      <c r="A186" s="46" t="s">
        <v>51</v>
      </c>
      <c r="B186" s="60"/>
      <c r="C186" s="77"/>
      <c r="D186" s="78"/>
      <c r="E186" s="63"/>
      <c r="F186" s="77"/>
      <c r="G186" s="78"/>
      <c r="H186" s="48"/>
      <c r="I186" s="48"/>
      <c r="J186" s="47"/>
      <c r="K186" s="47"/>
      <c r="L186" s="69"/>
      <c r="M186" s="69"/>
      <c r="N186" s="72"/>
    </row>
    <row r="187" spans="1:14" ht="54" x14ac:dyDescent="0.3">
      <c r="A187" s="83" t="s">
        <v>2</v>
      </c>
      <c r="B187" s="35" t="s">
        <v>6</v>
      </c>
      <c r="C187" s="35" t="s">
        <v>7</v>
      </c>
      <c r="D187" s="35" t="s">
        <v>17</v>
      </c>
      <c r="E187" s="35" t="s">
        <v>6</v>
      </c>
      <c r="F187" s="35" t="s">
        <v>7</v>
      </c>
      <c r="G187" s="35" t="s">
        <v>17</v>
      </c>
      <c r="H187" s="84"/>
      <c r="I187" s="84"/>
      <c r="J187" s="68">
        <f>H187*B189*B199</f>
        <v>0</v>
      </c>
      <c r="K187" s="68">
        <f>E189*I187*B199</f>
        <v>0</v>
      </c>
      <c r="L187" s="69"/>
      <c r="M187" s="69"/>
      <c r="N187" s="72"/>
    </row>
    <row r="188" spans="1:14" ht="15.6" x14ac:dyDescent="0.3">
      <c r="A188" s="83"/>
      <c r="B188" s="36"/>
      <c r="C188" s="36"/>
      <c r="D188" s="36"/>
      <c r="E188" s="20"/>
      <c r="F188" s="38"/>
      <c r="G188" s="20"/>
      <c r="H188" s="69"/>
      <c r="I188" s="69"/>
      <c r="J188" s="85"/>
      <c r="K188" s="85"/>
      <c r="L188" s="69"/>
      <c r="M188" s="69"/>
      <c r="N188" s="72"/>
    </row>
    <row r="189" spans="1:14" ht="15.6" x14ac:dyDescent="0.3">
      <c r="A189" s="83"/>
      <c r="B189" s="67"/>
      <c r="C189" s="67"/>
      <c r="D189" s="67"/>
      <c r="E189" s="87"/>
      <c r="F189" s="87"/>
      <c r="G189" s="87"/>
      <c r="H189" s="70"/>
      <c r="I189" s="70"/>
      <c r="J189" s="86"/>
      <c r="K189" s="86"/>
      <c r="L189" s="69"/>
      <c r="M189" s="69"/>
      <c r="N189" s="72"/>
    </row>
    <row r="190" spans="1:14" ht="36" x14ac:dyDescent="0.3">
      <c r="A190" s="35" t="s">
        <v>10</v>
      </c>
      <c r="B190" s="63">
        <f>B189</f>
        <v>0</v>
      </c>
      <c r="C190" s="61"/>
      <c r="D190" s="62"/>
      <c r="E190" s="74"/>
      <c r="F190" s="88"/>
      <c r="G190" s="89"/>
      <c r="H190" s="36"/>
      <c r="I190" s="36"/>
      <c r="J190" s="37">
        <f>B190*H190*M197</f>
        <v>0</v>
      </c>
      <c r="K190" s="37">
        <f>E190*I190*M197</f>
        <v>0</v>
      </c>
      <c r="L190" s="69"/>
      <c r="M190" s="69"/>
      <c r="N190" s="72"/>
    </row>
    <row r="191" spans="1:14" ht="18" x14ac:dyDescent="0.3">
      <c r="A191" s="35" t="s">
        <v>3</v>
      </c>
      <c r="B191" s="60">
        <v>1584.03</v>
      </c>
      <c r="C191" s="61"/>
      <c r="D191" s="62"/>
      <c r="E191" s="74">
        <v>1774.11</v>
      </c>
      <c r="F191" s="75"/>
      <c r="G191" s="76"/>
      <c r="H191" s="53">
        <v>2.3E-2</v>
      </c>
      <c r="I191" s="53">
        <v>2.3E-2</v>
      </c>
      <c r="J191" s="37">
        <f>B191*H191*M198</f>
        <v>246000.80941799999</v>
      </c>
      <c r="K191" s="37">
        <f>E191*I191*M198</f>
        <v>275520.34746600001</v>
      </c>
      <c r="L191" s="69"/>
      <c r="M191" s="69"/>
      <c r="N191" s="72"/>
    </row>
    <row r="192" spans="1:14" ht="36" x14ac:dyDescent="0.3">
      <c r="A192" s="35" t="s">
        <v>4</v>
      </c>
      <c r="B192" s="60">
        <v>2.87</v>
      </c>
      <c r="C192" s="61"/>
      <c r="D192" s="62"/>
      <c r="E192" s="60">
        <v>2.96</v>
      </c>
      <c r="F192" s="61"/>
      <c r="G192" s="62"/>
      <c r="H192" s="36">
        <v>115</v>
      </c>
      <c r="I192" s="36">
        <v>115</v>
      </c>
      <c r="J192" s="37">
        <f>B192*H192*B199</f>
        <v>136970.75</v>
      </c>
      <c r="K192" s="37">
        <f>E192*I192*B199</f>
        <v>141266</v>
      </c>
      <c r="L192" s="69"/>
      <c r="M192" s="69"/>
      <c r="N192" s="72"/>
    </row>
    <row r="193" spans="1:14" ht="36" x14ac:dyDescent="0.3">
      <c r="A193" s="35" t="s">
        <v>11</v>
      </c>
      <c r="B193" s="60">
        <f>B192</f>
        <v>2.87</v>
      </c>
      <c r="C193" s="61"/>
      <c r="D193" s="62"/>
      <c r="E193" s="60">
        <v>2.96</v>
      </c>
      <c r="F193" s="61"/>
      <c r="G193" s="62"/>
      <c r="H193" s="20">
        <v>1.018</v>
      </c>
      <c r="I193" s="20">
        <v>1.018</v>
      </c>
      <c r="J193" s="49">
        <f>B193*H193*(M197+N198)</f>
        <v>20645.910390000001</v>
      </c>
      <c r="K193" s="49">
        <f>E193*I193*(M197+N198)</f>
        <v>21293.343120000001</v>
      </c>
      <c r="L193" s="69"/>
      <c r="M193" s="69"/>
      <c r="N193" s="72"/>
    </row>
    <row r="194" spans="1:14" ht="18" x14ac:dyDescent="0.3">
      <c r="A194" s="35" t="s">
        <v>5</v>
      </c>
      <c r="B194" s="67">
        <v>6.75</v>
      </c>
      <c r="C194" s="67"/>
      <c r="D194" s="67"/>
      <c r="E194" s="67">
        <v>6.98</v>
      </c>
      <c r="F194" s="67"/>
      <c r="G194" s="67"/>
      <c r="H194" s="36">
        <v>24</v>
      </c>
      <c r="I194" s="36">
        <v>24</v>
      </c>
      <c r="J194" s="37">
        <f>B194*H194*B199</f>
        <v>67230</v>
      </c>
      <c r="K194" s="37">
        <f>E194*I194*B199</f>
        <v>69520.800000000003</v>
      </c>
      <c r="L194" s="70"/>
      <c r="M194" s="70"/>
      <c r="N194" s="73"/>
    </row>
    <row r="195" spans="1:14" ht="18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ht="18" x14ac:dyDescent="0.3">
      <c r="A196" s="9"/>
      <c r="B196" s="83" t="s">
        <v>14</v>
      </c>
      <c r="C196" s="83"/>
      <c r="D196" s="83"/>
      <c r="E196" s="83"/>
      <c r="F196" s="83"/>
      <c r="G196" s="83"/>
      <c r="H196" s="83"/>
      <c r="I196" s="83"/>
      <c r="J196" s="83"/>
      <c r="K196" s="9"/>
      <c r="L196" s="9"/>
      <c r="M196" s="9"/>
      <c r="N196" s="9"/>
    </row>
    <row r="197" spans="1:14" ht="54" x14ac:dyDescent="0.3">
      <c r="A197" s="9"/>
      <c r="B197" s="83" t="s">
        <v>8</v>
      </c>
      <c r="C197" s="83"/>
      <c r="D197" s="83" t="s">
        <v>1</v>
      </c>
      <c r="E197" s="83"/>
      <c r="F197" s="83" t="s">
        <v>2</v>
      </c>
      <c r="G197" s="83"/>
      <c r="H197" s="35" t="s">
        <v>3</v>
      </c>
      <c r="I197" s="35" t="s">
        <v>18</v>
      </c>
      <c r="J197" s="35" t="s">
        <v>13</v>
      </c>
      <c r="K197" s="9"/>
      <c r="L197" s="35" t="s">
        <v>12</v>
      </c>
      <c r="M197" s="52">
        <v>743.8</v>
      </c>
      <c r="N197" s="46" t="s">
        <v>53</v>
      </c>
    </row>
    <row r="198" spans="1:14" ht="54" x14ac:dyDescent="0.3">
      <c r="A198" s="9"/>
      <c r="B198" s="79">
        <f>E183/B183*100</f>
        <v>111.98786039453719</v>
      </c>
      <c r="C198" s="80"/>
      <c r="D198" s="79" t="e">
        <f>E185/B185*100</f>
        <v>#DIV/0!</v>
      </c>
      <c r="E198" s="80"/>
      <c r="F198" s="79" t="e">
        <f>E189/B189*100</f>
        <v>#DIV/0!</v>
      </c>
      <c r="G198" s="80"/>
      <c r="H198" s="39">
        <f>E191/B191*100</f>
        <v>111.99977273157704</v>
      </c>
      <c r="I198" s="13">
        <f>E192/B192*100</f>
        <v>103.13588850174216</v>
      </c>
      <c r="J198" s="13">
        <f>E194/B194*100</f>
        <v>103.40740740740742</v>
      </c>
      <c r="K198" s="9"/>
      <c r="L198" s="35" t="s">
        <v>19</v>
      </c>
      <c r="M198" s="52">
        <v>6752.2</v>
      </c>
      <c r="N198" s="46">
        <v>6322.7</v>
      </c>
    </row>
    <row r="199" spans="1:14" ht="31.2" x14ac:dyDescent="0.3">
      <c r="A199" s="1" t="s">
        <v>21</v>
      </c>
      <c r="B199" s="25">
        <v>415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7.399999999999999" x14ac:dyDescent="0.3">
      <c r="A215" s="81" t="s">
        <v>36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</row>
    <row r="216" spans="1:14" ht="18" x14ac:dyDescent="0.35">
      <c r="A216" s="19"/>
      <c r="B216" s="19"/>
      <c r="C216" s="19"/>
      <c r="D216" s="19"/>
      <c r="E216" s="82" t="s">
        <v>20</v>
      </c>
      <c r="F216" s="82"/>
      <c r="G216" s="82"/>
      <c r="H216" s="82"/>
      <c r="I216" s="82"/>
      <c r="J216" s="82"/>
      <c r="K216" s="19"/>
      <c r="L216" s="19"/>
      <c r="M216" s="19"/>
      <c r="N216" s="19"/>
    </row>
    <row r="217" spans="1:14" ht="17.399999999999999" x14ac:dyDescent="0.3">
      <c r="A217" s="81" t="s">
        <v>23</v>
      </c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</row>
    <row r="218" spans="1:14" ht="18" x14ac:dyDescent="0.35">
      <c r="A218" s="40" t="s">
        <v>33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62.4" x14ac:dyDescent="0.3">
      <c r="A219" s="42" t="s">
        <v>15</v>
      </c>
      <c r="B219" s="66" t="s">
        <v>44</v>
      </c>
      <c r="C219" s="66"/>
      <c r="D219" s="66"/>
      <c r="E219" s="66" t="s">
        <v>45</v>
      </c>
      <c r="F219" s="66"/>
      <c r="G219" s="66"/>
      <c r="H219" s="43" t="s">
        <v>26</v>
      </c>
      <c r="I219" s="43" t="s">
        <v>46</v>
      </c>
      <c r="J219" s="43" t="s">
        <v>47</v>
      </c>
      <c r="K219" s="43" t="s">
        <v>48</v>
      </c>
      <c r="L219" s="43" t="s">
        <v>49</v>
      </c>
      <c r="M219" s="43" t="s">
        <v>50</v>
      </c>
      <c r="N219" s="43" t="s">
        <v>0</v>
      </c>
    </row>
    <row r="220" spans="1:14" ht="18" x14ac:dyDescent="0.3">
      <c r="A220" s="35" t="s">
        <v>8</v>
      </c>
      <c r="B220" s="66">
        <v>26.36</v>
      </c>
      <c r="C220" s="66"/>
      <c r="D220" s="66"/>
      <c r="E220" s="67">
        <v>29.52</v>
      </c>
      <c r="F220" s="67"/>
      <c r="G220" s="67"/>
      <c r="H220" s="51">
        <v>1.008</v>
      </c>
      <c r="I220" s="51">
        <v>1.008</v>
      </c>
      <c r="J220" s="37">
        <f>B220*H220*B236</f>
        <v>3268.2182399999997</v>
      </c>
      <c r="K220" s="37">
        <f>E220*I220*B236</f>
        <v>3660.0076800000002</v>
      </c>
      <c r="L220" s="68">
        <f>SUM(J220:J231)</f>
        <v>98219.774297999989</v>
      </c>
      <c r="M220" s="68">
        <f>K220+K221+K222+K224+K227+K228+K229+K230+K231</f>
        <v>105448.78441199999</v>
      </c>
      <c r="N220" s="71">
        <f>M220/L220*100</f>
        <v>107.3600353550672</v>
      </c>
    </row>
    <row r="221" spans="1:14" ht="18" x14ac:dyDescent="0.3">
      <c r="A221" s="35" t="s">
        <v>9</v>
      </c>
      <c r="B221" s="60"/>
      <c r="C221" s="61"/>
      <c r="D221" s="62"/>
      <c r="E221" s="63"/>
      <c r="F221" s="64"/>
      <c r="G221" s="65"/>
      <c r="H221" s="36"/>
      <c r="I221" s="36"/>
      <c r="J221" s="37">
        <f>B221*H221*M234</f>
        <v>0</v>
      </c>
      <c r="K221" s="37">
        <f>E221*I221*M234</f>
        <v>0</v>
      </c>
      <c r="L221" s="69"/>
      <c r="M221" s="69"/>
      <c r="N221" s="72"/>
    </row>
    <row r="222" spans="1:14" ht="18" x14ac:dyDescent="0.3">
      <c r="A222" s="35" t="s">
        <v>1</v>
      </c>
      <c r="B222" s="66"/>
      <c r="C222" s="66"/>
      <c r="D222" s="66"/>
      <c r="E222" s="66"/>
      <c r="F222" s="66"/>
      <c r="G222" s="66"/>
      <c r="H222" s="36"/>
      <c r="I222" s="36"/>
      <c r="J222" s="37">
        <f>B222*H222*B236</f>
        <v>0</v>
      </c>
      <c r="K222" s="37">
        <f>E222*I222*B236</f>
        <v>0</v>
      </c>
      <c r="L222" s="69"/>
      <c r="M222" s="69"/>
      <c r="N222" s="72"/>
    </row>
    <row r="223" spans="1:14" ht="18" x14ac:dyDescent="0.3">
      <c r="A223" s="46" t="s">
        <v>51</v>
      </c>
      <c r="B223" s="60"/>
      <c r="C223" s="77"/>
      <c r="D223" s="78"/>
      <c r="E223" s="60"/>
      <c r="F223" s="77"/>
      <c r="G223" s="78"/>
      <c r="H223" s="48"/>
      <c r="I223" s="48"/>
      <c r="J223" s="47">
        <v>0</v>
      </c>
      <c r="K223" s="47">
        <v>0</v>
      </c>
      <c r="L223" s="69"/>
      <c r="M223" s="69"/>
      <c r="N223" s="72"/>
    </row>
    <row r="224" spans="1:14" ht="54" x14ac:dyDescent="0.3">
      <c r="A224" s="83" t="s">
        <v>2</v>
      </c>
      <c r="B224" s="35" t="s">
        <v>6</v>
      </c>
      <c r="C224" s="35" t="s">
        <v>7</v>
      </c>
      <c r="D224" s="35" t="s">
        <v>17</v>
      </c>
      <c r="E224" s="35" t="s">
        <v>6</v>
      </c>
      <c r="F224" s="35" t="s">
        <v>7</v>
      </c>
      <c r="G224" s="35" t="s">
        <v>17</v>
      </c>
      <c r="H224" s="84"/>
      <c r="I224" s="84"/>
      <c r="J224" s="68">
        <f>H224*B226*B236</f>
        <v>0</v>
      </c>
      <c r="K224" s="68">
        <f>E226*I224*B236</f>
        <v>0</v>
      </c>
      <c r="L224" s="69"/>
      <c r="M224" s="69"/>
      <c r="N224" s="72"/>
    </row>
    <row r="225" spans="1:14" ht="15.6" x14ac:dyDescent="0.3">
      <c r="A225" s="83"/>
      <c r="B225" s="36"/>
      <c r="C225" s="36"/>
      <c r="D225" s="36"/>
      <c r="E225" s="20"/>
      <c r="F225" s="38"/>
      <c r="G225" s="20"/>
      <c r="H225" s="69"/>
      <c r="I225" s="69"/>
      <c r="J225" s="85"/>
      <c r="K225" s="85"/>
      <c r="L225" s="69"/>
      <c r="M225" s="69"/>
      <c r="N225" s="72"/>
    </row>
    <row r="226" spans="1:14" ht="15.6" x14ac:dyDescent="0.3">
      <c r="A226" s="83"/>
      <c r="B226" s="67"/>
      <c r="C226" s="67"/>
      <c r="D226" s="67"/>
      <c r="E226" s="87"/>
      <c r="F226" s="87"/>
      <c r="G226" s="87"/>
      <c r="H226" s="70"/>
      <c r="I226" s="70"/>
      <c r="J226" s="86"/>
      <c r="K226" s="86"/>
      <c r="L226" s="69"/>
      <c r="M226" s="69"/>
      <c r="N226" s="72"/>
    </row>
    <row r="227" spans="1:14" ht="36" x14ac:dyDescent="0.3">
      <c r="A227" s="35" t="s">
        <v>10</v>
      </c>
      <c r="B227" s="63">
        <f>B226</f>
        <v>0</v>
      </c>
      <c r="C227" s="61"/>
      <c r="D227" s="62"/>
      <c r="E227" s="74"/>
      <c r="F227" s="88"/>
      <c r="G227" s="89"/>
      <c r="H227" s="36"/>
      <c r="I227" s="36"/>
      <c r="J227" s="37">
        <f>B227*H227*M234</f>
        <v>0</v>
      </c>
      <c r="K227" s="37">
        <f>E227*I227*M234</f>
        <v>0</v>
      </c>
      <c r="L227" s="69"/>
      <c r="M227" s="69"/>
      <c r="N227" s="72"/>
    </row>
    <row r="228" spans="1:14" ht="18" x14ac:dyDescent="0.3">
      <c r="A228" s="35" t="s">
        <v>3</v>
      </c>
      <c r="B228" s="60">
        <v>1584.03</v>
      </c>
      <c r="C228" s="61"/>
      <c r="D228" s="62"/>
      <c r="E228" s="74">
        <v>1774.11</v>
      </c>
      <c r="F228" s="75"/>
      <c r="G228" s="76"/>
      <c r="H228" s="53">
        <v>2.3E-2</v>
      </c>
      <c r="I228" s="53">
        <v>2.3E-2</v>
      </c>
      <c r="J228" s="37">
        <f>B228*H228*M235</f>
        <v>43238.316491999998</v>
      </c>
      <c r="K228" s="37">
        <f>E228*I228*M235</f>
        <v>48426.816203999995</v>
      </c>
      <c r="L228" s="69"/>
      <c r="M228" s="69"/>
      <c r="N228" s="72"/>
    </row>
    <row r="229" spans="1:14" ht="36" x14ac:dyDescent="0.3">
      <c r="A229" s="35" t="s">
        <v>4</v>
      </c>
      <c r="B229" s="60">
        <v>2.87</v>
      </c>
      <c r="C229" s="61"/>
      <c r="D229" s="62"/>
      <c r="E229" s="60">
        <v>2.96</v>
      </c>
      <c r="F229" s="61"/>
      <c r="G229" s="62"/>
      <c r="H229" s="36">
        <v>115</v>
      </c>
      <c r="I229" s="36">
        <v>115</v>
      </c>
      <c r="J229" s="37">
        <f>B229*H229*B236</f>
        <v>40596.15</v>
      </c>
      <c r="K229" s="37">
        <f>E229*I229*B236</f>
        <v>41869.199999999997</v>
      </c>
      <c r="L229" s="69"/>
      <c r="M229" s="69"/>
      <c r="N229" s="72"/>
    </row>
    <row r="230" spans="1:14" ht="36" x14ac:dyDescent="0.3">
      <c r="A230" s="35" t="s">
        <v>11</v>
      </c>
      <c r="B230" s="60">
        <f>B229</f>
        <v>2.87</v>
      </c>
      <c r="C230" s="61"/>
      <c r="D230" s="62"/>
      <c r="E230" s="60">
        <v>2.96</v>
      </c>
      <c r="F230" s="61"/>
      <c r="G230" s="62"/>
      <c r="H230" s="20">
        <v>0.33900000000000002</v>
      </c>
      <c r="I230" s="20">
        <v>0.33900000000000002</v>
      </c>
      <c r="J230" s="49">
        <f>B230*H230*(M234+N235)</f>
        <v>1154.0895660000001</v>
      </c>
      <c r="K230" s="49">
        <f>E230*I230*(M234+N235)</f>
        <v>1190.2805280000002</v>
      </c>
      <c r="L230" s="69"/>
      <c r="M230" s="69"/>
      <c r="N230" s="72"/>
    </row>
    <row r="231" spans="1:14" ht="18" x14ac:dyDescent="0.3">
      <c r="A231" s="35" t="s">
        <v>5</v>
      </c>
      <c r="B231" s="67">
        <v>6.75</v>
      </c>
      <c r="C231" s="67"/>
      <c r="D231" s="67"/>
      <c r="E231" s="67">
        <v>6.98</v>
      </c>
      <c r="F231" s="67"/>
      <c r="G231" s="67"/>
      <c r="H231" s="20">
        <v>12</v>
      </c>
      <c r="I231" s="20">
        <v>12</v>
      </c>
      <c r="J231" s="37">
        <f>B231*H231*B236</f>
        <v>9963</v>
      </c>
      <c r="K231" s="37">
        <f>E231*I231*B236</f>
        <v>10302.480000000001</v>
      </c>
      <c r="L231" s="70"/>
      <c r="M231" s="70"/>
      <c r="N231" s="73"/>
    </row>
    <row r="232" spans="1:14" ht="18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ht="18" x14ac:dyDescent="0.3">
      <c r="A233" s="9"/>
      <c r="B233" s="83" t="s">
        <v>14</v>
      </c>
      <c r="C233" s="83"/>
      <c r="D233" s="83"/>
      <c r="E233" s="83"/>
      <c r="F233" s="83"/>
      <c r="G233" s="83"/>
      <c r="H233" s="83"/>
      <c r="I233" s="83"/>
      <c r="J233" s="83"/>
      <c r="K233" s="9"/>
      <c r="L233" s="9"/>
      <c r="M233" s="9"/>
      <c r="N233" s="9"/>
    </row>
    <row r="234" spans="1:14" ht="54" x14ac:dyDescent="0.3">
      <c r="A234" s="9"/>
      <c r="B234" s="83" t="s">
        <v>8</v>
      </c>
      <c r="C234" s="83"/>
      <c r="D234" s="83" t="s">
        <v>1</v>
      </c>
      <c r="E234" s="83"/>
      <c r="F234" s="83" t="s">
        <v>2</v>
      </c>
      <c r="G234" s="83"/>
      <c r="H234" s="35" t="s">
        <v>3</v>
      </c>
      <c r="I234" s="35" t="s">
        <v>18</v>
      </c>
      <c r="J234" s="35" t="s">
        <v>13</v>
      </c>
      <c r="K234" s="9"/>
      <c r="L234" s="35" t="s">
        <v>12</v>
      </c>
      <c r="M234" s="52">
        <v>174.6</v>
      </c>
      <c r="N234" s="46" t="s">
        <v>54</v>
      </c>
    </row>
    <row r="235" spans="1:14" ht="54" x14ac:dyDescent="0.3">
      <c r="A235" s="9"/>
      <c r="B235" s="79">
        <f>E220/B220*100</f>
        <v>111.98786039453719</v>
      </c>
      <c r="C235" s="80"/>
      <c r="D235" s="79" t="e">
        <f>E222/B222*100</f>
        <v>#DIV/0!</v>
      </c>
      <c r="E235" s="80"/>
      <c r="F235" s="79" t="e">
        <f>E226/B226*100</f>
        <v>#DIV/0!</v>
      </c>
      <c r="G235" s="80"/>
      <c r="H235" s="39">
        <f>E228/B228*100</f>
        <v>111.99977273157704</v>
      </c>
      <c r="I235" s="13">
        <f>E229/B229*100</f>
        <v>103.13588850174216</v>
      </c>
      <c r="J235" s="13">
        <f>E231/B231*100</f>
        <v>103.40740740740742</v>
      </c>
      <c r="K235" s="9"/>
      <c r="L235" s="35" t="s">
        <v>19</v>
      </c>
      <c r="M235" s="52">
        <v>1186.8</v>
      </c>
      <c r="N235" s="46">
        <v>1011.6</v>
      </c>
    </row>
    <row r="236" spans="1:14" ht="31.2" x14ac:dyDescent="0.3">
      <c r="A236" s="1" t="s">
        <v>21</v>
      </c>
      <c r="B236" s="25">
        <v>123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5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5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5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5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5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5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5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5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5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5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5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5" ht="17.399999999999999" x14ac:dyDescent="0.3">
      <c r="A252" s="81" t="s">
        <v>36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</row>
    <row r="253" spans="1:15" ht="18" x14ac:dyDescent="0.35">
      <c r="A253" s="19"/>
      <c r="B253" s="19"/>
      <c r="C253" s="19"/>
      <c r="D253" s="19"/>
      <c r="E253" s="82" t="s">
        <v>20</v>
      </c>
      <c r="F253" s="82"/>
      <c r="G253" s="82"/>
      <c r="H253" s="82"/>
      <c r="I253" s="82"/>
      <c r="J253" s="82"/>
      <c r="K253" s="19"/>
      <c r="L253" s="19"/>
      <c r="M253" s="19"/>
      <c r="N253" s="19"/>
    </row>
    <row r="254" spans="1:15" ht="17.399999999999999" x14ac:dyDescent="0.3">
      <c r="A254" s="81" t="s">
        <v>23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</row>
    <row r="255" spans="1:15" ht="18" x14ac:dyDescent="0.35">
      <c r="A255" s="40" t="s">
        <v>34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5" ht="62.4" x14ac:dyDescent="0.3">
      <c r="A256" s="42" t="s">
        <v>15</v>
      </c>
      <c r="B256" s="66" t="s">
        <v>44</v>
      </c>
      <c r="C256" s="66"/>
      <c r="D256" s="66"/>
      <c r="E256" s="66" t="s">
        <v>45</v>
      </c>
      <c r="F256" s="66"/>
      <c r="G256" s="66"/>
      <c r="H256" s="43" t="s">
        <v>26</v>
      </c>
      <c r="I256" s="43" t="s">
        <v>46</v>
      </c>
      <c r="J256" s="43" t="s">
        <v>47</v>
      </c>
      <c r="K256" s="43" t="s">
        <v>48</v>
      </c>
      <c r="L256" s="43" t="s">
        <v>49</v>
      </c>
      <c r="M256" s="43" t="s">
        <v>50</v>
      </c>
      <c r="N256" s="43" t="s">
        <v>0</v>
      </c>
      <c r="O256" s="23"/>
    </row>
    <row r="257" spans="1:14" ht="18" x14ac:dyDescent="0.3">
      <c r="A257" s="16" t="s">
        <v>8</v>
      </c>
      <c r="B257" s="66">
        <v>26.36</v>
      </c>
      <c r="C257" s="66"/>
      <c r="D257" s="66"/>
      <c r="E257" s="67">
        <v>29.52</v>
      </c>
      <c r="F257" s="67"/>
      <c r="G257" s="67"/>
      <c r="H257" s="15">
        <v>1.008</v>
      </c>
      <c r="I257" s="15">
        <v>1.008</v>
      </c>
      <c r="J257" s="17">
        <f>B257*H257*B273</f>
        <v>4198.1990399999995</v>
      </c>
      <c r="K257" s="17">
        <f>E257*I257*B273</f>
        <v>4701.4732800000002</v>
      </c>
      <c r="L257" s="68">
        <f>SUM(J257:J268)</f>
        <v>83431.946748999995</v>
      </c>
      <c r="M257" s="68">
        <f>K257+K258+K259+K261+K264+K265+K266+K267+K268</f>
        <v>86489.400951999996</v>
      </c>
      <c r="N257" s="71">
        <f>M257/L257*100</f>
        <v>103.66460848887797</v>
      </c>
    </row>
    <row r="258" spans="1:14" ht="18" x14ac:dyDescent="0.3">
      <c r="A258" s="16" t="s">
        <v>9</v>
      </c>
      <c r="B258" s="60"/>
      <c r="C258" s="61"/>
      <c r="D258" s="62"/>
      <c r="E258" s="63"/>
      <c r="F258" s="64"/>
      <c r="G258" s="65"/>
      <c r="H258" s="15"/>
      <c r="I258" s="15"/>
      <c r="J258" s="17">
        <f>B258*H258*M271</f>
        <v>0</v>
      </c>
      <c r="K258" s="17">
        <f>E258*I258*M271</f>
        <v>0</v>
      </c>
      <c r="L258" s="69"/>
      <c r="M258" s="69"/>
      <c r="N258" s="72"/>
    </row>
    <row r="259" spans="1:14" ht="18" x14ac:dyDescent="0.3">
      <c r="A259" s="16" t="s">
        <v>1</v>
      </c>
      <c r="B259" s="66"/>
      <c r="C259" s="66"/>
      <c r="D259" s="66"/>
      <c r="E259" s="66"/>
      <c r="F259" s="66"/>
      <c r="G259" s="66"/>
      <c r="H259" s="15"/>
      <c r="I259" s="15"/>
      <c r="J259" s="17">
        <f>B259*H259*B273</f>
        <v>0</v>
      </c>
      <c r="K259" s="17">
        <f>E259*I259*B273</f>
        <v>0</v>
      </c>
      <c r="L259" s="69"/>
      <c r="M259" s="69"/>
      <c r="N259" s="72"/>
    </row>
    <row r="260" spans="1:14" ht="18" x14ac:dyDescent="0.3">
      <c r="A260" s="57" t="s">
        <v>51</v>
      </c>
      <c r="B260" s="60"/>
      <c r="C260" s="61"/>
      <c r="D260" s="62"/>
      <c r="E260" s="60"/>
      <c r="F260" s="61"/>
      <c r="G260" s="62"/>
      <c r="H260" s="58"/>
      <c r="I260" s="58"/>
      <c r="J260" s="56">
        <v>0</v>
      </c>
      <c r="K260" s="56">
        <v>0</v>
      </c>
      <c r="L260" s="69"/>
      <c r="M260" s="69"/>
      <c r="N260" s="72"/>
    </row>
    <row r="261" spans="1:14" ht="54" x14ac:dyDescent="0.3">
      <c r="A261" s="83" t="s">
        <v>2</v>
      </c>
      <c r="B261" s="16" t="s">
        <v>6</v>
      </c>
      <c r="C261" s="16" t="s">
        <v>7</v>
      </c>
      <c r="D261" s="16" t="s">
        <v>17</v>
      </c>
      <c r="E261" s="16" t="s">
        <v>6</v>
      </c>
      <c r="F261" s="16" t="s">
        <v>7</v>
      </c>
      <c r="G261" s="16" t="s">
        <v>17</v>
      </c>
      <c r="H261" s="84"/>
      <c r="I261" s="84"/>
      <c r="J261" s="68">
        <f>H261*B263*B273</f>
        <v>0</v>
      </c>
      <c r="K261" s="68">
        <f>E263*I261*B273</f>
        <v>0</v>
      </c>
      <c r="L261" s="69"/>
      <c r="M261" s="69"/>
      <c r="N261" s="72"/>
    </row>
    <row r="262" spans="1:14" ht="15.6" x14ac:dyDescent="0.3">
      <c r="A262" s="83"/>
      <c r="B262" s="15"/>
      <c r="C262" s="15"/>
      <c r="D262" s="15"/>
      <c r="E262" s="20"/>
      <c r="F262" s="22"/>
      <c r="G262" s="20"/>
      <c r="H262" s="69"/>
      <c r="I262" s="69"/>
      <c r="J262" s="85"/>
      <c r="K262" s="85"/>
      <c r="L262" s="69"/>
      <c r="M262" s="69"/>
      <c r="N262" s="72"/>
    </row>
    <row r="263" spans="1:14" ht="15.6" x14ac:dyDescent="0.3">
      <c r="A263" s="83"/>
      <c r="B263" s="67"/>
      <c r="C263" s="67"/>
      <c r="D263" s="67"/>
      <c r="E263" s="87"/>
      <c r="F263" s="87"/>
      <c r="G263" s="87"/>
      <c r="H263" s="70"/>
      <c r="I263" s="70"/>
      <c r="J263" s="86"/>
      <c r="K263" s="86"/>
      <c r="L263" s="69"/>
      <c r="M263" s="69"/>
      <c r="N263" s="72"/>
    </row>
    <row r="264" spans="1:14" ht="36" x14ac:dyDescent="0.3">
      <c r="A264" s="16" t="s">
        <v>10</v>
      </c>
      <c r="B264" s="63"/>
      <c r="C264" s="61"/>
      <c r="D264" s="62"/>
      <c r="E264" s="74"/>
      <c r="F264" s="88"/>
      <c r="G264" s="89"/>
      <c r="H264" s="15"/>
      <c r="I264" s="15"/>
      <c r="J264" s="17">
        <f>B264*H264*M271</f>
        <v>0</v>
      </c>
      <c r="K264" s="17">
        <f>E264*I264*M271</f>
        <v>0</v>
      </c>
      <c r="L264" s="69"/>
      <c r="M264" s="69"/>
      <c r="N264" s="72"/>
    </row>
    <row r="265" spans="1:14" ht="18" x14ac:dyDescent="0.3">
      <c r="A265" s="16" t="s">
        <v>3</v>
      </c>
      <c r="B265" s="60"/>
      <c r="C265" s="61"/>
      <c r="D265" s="62"/>
      <c r="E265" s="74"/>
      <c r="F265" s="75"/>
      <c r="G265" s="76"/>
      <c r="H265" s="5"/>
      <c r="I265" s="5"/>
      <c r="J265" s="17">
        <f>B265*H265*M272</f>
        <v>0</v>
      </c>
      <c r="K265" s="17">
        <f>E265*I265*M272</f>
        <v>0</v>
      </c>
      <c r="L265" s="69"/>
      <c r="M265" s="69"/>
      <c r="N265" s="72"/>
    </row>
    <row r="266" spans="1:14" ht="36" x14ac:dyDescent="0.3">
      <c r="A266" s="16" t="s">
        <v>4</v>
      </c>
      <c r="B266" s="60">
        <v>2.87</v>
      </c>
      <c r="C266" s="61"/>
      <c r="D266" s="62"/>
      <c r="E266" s="60">
        <v>2.96</v>
      </c>
      <c r="F266" s="61"/>
      <c r="G266" s="62"/>
      <c r="H266" s="15">
        <v>115</v>
      </c>
      <c r="I266" s="15">
        <v>115</v>
      </c>
      <c r="J266" s="17">
        <f>B266*H266*B273</f>
        <v>52147.9</v>
      </c>
      <c r="K266" s="17">
        <f>E266*I266*B273</f>
        <v>53783.199999999997</v>
      </c>
      <c r="L266" s="69"/>
      <c r="M266" s="69"/>
      <c r="N266" s="72"/>
    </row>
    <row r="267" spans="1:14" ht="36" x14ac:dyDescent="0.3">
      <c r="A267" s="16" t="s">
        <v>11</v>
      </c>
      <c r="B267" s="60">
        <f>B266</f>
        <v>2.87</v>
      </c>
      <c r="C267" s="61"/>
      <c r="D267" s="62"/>
      <c r="E267" s="60">
        <v>2.96</v>
      </c>
      <c r="F267" s="61"/>
      <c r="G267" s="62"/>
      <c r="H267" s="20">
        <v>0.33900000000000002</v>
      </c>
      <c r="I267" s="20">
        <v>0.33900000000000002</v>
      </c>
      <c r="J267" s="49">
        <f>B267*H267*(M271+N272)</f>
        <v>1489.8477090000001</v>
      </c>
      <c r="K267" s="49">
        <f>E267*I267*(M271+N272)</f>
        <v>1536.5676720000001</v>
      </c>
      <c r="L267" s="69"/>
      <c r="M267" s="69"/>
      <c r="N267" s="72"/>
    </row>
    <row r="268" spans="1:14" ht="18" x14ac:dyDescent="0.3">
      <c r="A268" s="16" t="s">
        <v>5</v>
      </c>
      <c r="B268" s="67">
        <v>6.75</v>
      </c>
      <c r="C268" s="67"/>
      <c r="D268" s="67"/>
      <c r="E268" s="67">
        <v>6.98</v>
      </c>
      <c r="F268" s="67"/>
      <c r="G268" s="67"/>
      <c r="H268" s="20">
        <v>24</v>
      </c>
      <c r="I268" s="20">
        <v>24</v>
      </c>
      <c r="J268" s="49">
        <f>B268*H268*B273</f>
        <v>25596</v>
      </c>
      <c r="K268" s="49">
        <f>E268*I268*B273</f>
        <v>26468.16</v>
      </c>
      <c r="L268" s="70"/>
      <c r="M268" s="70"/>
      <c r="N268" s="73"/>
    </row>
    <row r="269" spans="1:14" ht="18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ht="18" x14ac:dyDescent="0.3">
      <c r="A270" s="9"/>
      <c r="B270" s="83" t="s">
        <v>14</v>
      </c>
      <c r="C270" s="83"/>
      <c r="D270" s="83"/>
      <c r="E270" s="83"/>
      <c r="F270" s="83"/>
      <c r="G270" s="83"/>
      <c r="H270" s="83"/>
      <c r="I270" s="83"/>
      <c r="J270" s="83"/>
      <c r="K270" s="9"/>
      <c r="L270" s="9"/>
      <c r="M270" s="9"/>
      <c r="N270" s="9"/>
    </row>
    <row r="271" spans="1:14" ht="54" x14ac:dyDescent="0.3">
      <c r="A271" s="9"/>
      <c r="B271" s="83" t="s">
        <v>8</v>
      </c>
      <c r="C271" s="83"/>
      <c r="D271" s="83" t="s">
        <v>1</v>
      </c>
      <c r="E271" s="83"/>
      <c r="F271" s="83" t="s">
        <v>2</v>
      </c>
      <c r="G271" s="83"/>
      <c r="H271" s="16" t="s">
        <v>3</v>
      </c>
      <c r="I271" s="16" t="s">
        <v>18</v>
      </c>
      <c r="J271" s="16" t="s">
        <v>13</v>
      </c>
      <c r="K271" s="9"/>
      <c r="L271" s="16" t="s">
        <v>12</v>
      </c>
      <c r="M271" s="52">
        <v>297.2</v>
      </c>
      <c r="N271" s="46" t="s">
        <v>55</v>
      </c>
    </row>
    <row r="272" spans="1:14" ht="54" x14ac:dyDescent="0.3">
      <c r="A272" s="9"/>
      <c r="B272" s="79">
        <f>E257/B257*100</f>
        <v>111.98786039453719</v>
      </c>
      <c r="C272" s="80"/>
      <c r="D272" s="79" t="e">
        <f>E259/B259*100</f>
        <v>#DIV/0!</v>
      </c>
      <c r="E272" s="80"/>
      <c r="F272" s="79" t="e">
        <f>E263/B263*100</f>
        <v>#DIV/0!</v>
      </c>
      <c r="G272" s="80"/>
      <c r="H272" s="14" t="e">
        <f>E265/B265*100</f>
        <v>#DIV/0!</v>
      </c>
      <c r="I272" s="13">
        <f>E266/B266*100</f>
        <v>103.13588850174216</v>
      </c>
      <c r="J272" s="13">
        <f>E268/B268*100</f>
        <v>103.40740740740742</v>
      </c>
      <c r="K272" s="9"/>
      <c r="L272" s="46" t="s">
        <v>19</v>
      </c>
      <c r="M272" s="52">
        <v>2241.9</v>
      </c>
      <c r="N272" s="46">
        <v>1234.0999999999999</v>
      </c>
    </row>
    <row r="273" spans="1:14" ht="31.2" x14ac:dyDescent="0.3">
      <c r="A273" s="1" t="s">
        <v>21</v>
      </c>
      <c r="B273" s="25">
        <v>158</v>
      </c>
      <c r="C273" s="1"/>
      <c r="D273" s="1"/>
      <c r="E273" s="1"/>
      <c r="F273" s="1"/>
      <c r="G273" s="1"/>
      <c r="H273" s="1"/>
      <c r="I273" s="1"/>
      <c r="J273" s="1"/>
      <c r="K273" s="54"/>
      <c r="L273" s="9"/>
      <c r="M273" s="9"/>
      <c r="N273" s="9"/>
    </row>
    <row r="274" spans="1:14" ht="18" x14ac:dyDescent="0.3">
      <c r="A274" s="1"/>
      <c r="B274" s="25"/>
      <c r="C274" s="1"/>
      <c r="D274" s="1"/>
      <c r="E274" s="1"/>
      <c r="F274" s="1"/>
      <c r="G274" s="1"/>
      <c r="H274" s="1"/>
      <c r="I274" s="1"/>
      <c r="J274" s="1"/>
      <c r="K274" s="54"/>
      <c r="L274" s="9"/>
      <c r="M274" s="9"/>
      <c r="N274" s="9"/>
    </row>
    <row r="275" spans="1:14" ht="18" x14ac:dyDescent="0.3">
      <c r="A275" s="1"/>
      <c r="B275" s="25"/>
      <c r="C275" s="1"/>
      <c r="D275" s="1"/>
      <c r="E275" s="1"/>
      <c r="F275" s="1"/>
      <c r="G275" s="1"/>
      <c r="H275" s="1"/>
      <c r="I275" s="1"/>
      <c r="J275" s="1"/>
      <c r="K275" s="1"/>
      <c r="L275" s="9"/>
      <c r="M275" s="9"/>
      <c r="N275" s="9"/>
    </row>
    <row r="276" spans="1:14" ht="18" x14ac:dyDescent="0.3">
      <c r="A276" s="1"/>
      <c r="B276" s="25"/>
      <c r="C276" s="1"/>
      <c r="D276" s="1"/>
      <c r="E276" s="1"/>
      <c r="F276" s="1"/>
      <c r="G276" s="1"/>
      <c r="H276" s="1"/>
      <c r="I276" s="1"/>
      <c r="J276" s="1"/>
      <c r="K276" s="1"/>
      <c r="L276" s="9"/>
      <c r="M276" s="9"/>
      <c r="N276" s="9"/>
    </row>
    <row r="277" spans="1:14" ht="18" x14ac:dyDescent="0.3">
      <c r="A277" s="1"/>
      <c r="B277" s="25"/>
      <c r="C277" s="1"/>
      <c r="D277" s="1"/>
      <c r="E277" s="1"/>
      <c r="F277" s="1"/>
      <c r="G277" s="1"/>
      <c r="H277" s="1"/>
      <c r="I277" s="1"/>
      <c r="J277" s="1"/>
      <c r="K277" s="1"/>
      <c r="L277" s="9"/>
      <c r="M277" s="9"/>
      <c r="N277" s="9"/>
    </row>
    <row r="278" spans="1:14" ht="18" x14ac:dyDescent="0.3">
      <c r="A278" s="1"/>
      <c r="B278" s="25"/>
      <c r="C278" s="1"/>
      <c r="D278" s="1"/>
      <c r="E278" s="1"/>
      <c r="F278" s="1"/>
      <c r="G278" s="1"/>
      <c r="H278" s="1"/>
      <c r="I278" s="1"/>
      <c r="J278" s="1"/>
      <c r="K278" s="1"/>
      <c r="L278" s="9"/>
      <c r="M278" s="9"/>
      <c r="N278" s="9"/>
    </row>
    <row r="279" spans="1:14" ht="18" x14ac:dyDescent="0.3">
      <c r="A279" s="1"/>
      <c r="B279" s="25"/>
      <c r="C279" s="1"/>
      <c r="D279" s="1"/>
      <c r="E279" s="1"/>
      <c r="F279" s="1"/>
      <c r="G279" s="1"/>
      <c r="H279" s="1"/>
      <c r="I279" s="1"/>
      <c r="J279" s="1"/>
      <c r="K279" s="1"/>
      <c r="L279" s="9"/>
      <c r="M279" s="9"/>
      <c r="N279" s="9"/>
    </row>
    <row r="280" spans="1:14" ht="17.399999999999999" x14ac:dyDescent="0.3">
      <c r="A280" s="81" t="s">
        <v>36</v>
      </c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</row>
    <row r="281" spans="1:14" ht="18" x14ac:dyDescent="0.35">
      <c r="A281" s="19"/>
      <c r="B281" s="19"/>
      <c r="C281" s="19"/>
      <c r="D281" s="19"/>
      <c r="E281" s="82" t="s">
        <v>20</v>
      </c>
      <c r="F281" s="82"/>
      <c r="G281" s="82"/>
      <c r="H281" s="82"/>
      <c r="I281" s="82"/>
      <c r="J281" s="82"/>
      <c r="K281" s="19"/>
      <c r="L281" s="19"/>
      <c r="M281" s="19"/>
      <c r="N281" s="19"/>
    </row>
    <row r="282" spans="1:14" ht="17.399999999999999" x14ac:dyDescent="0.3">
      <c r="A282" s="81" t="s">
        <v>27</v>
      </c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</row>
    <row r="283" spans="1:14" ht="18" x14ac:dyDescent="0.35">
      <c r="A283" s="100" t="s">
        <v>30</v>
      </c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6"/>
    </row>
    <row r="284" spans="1:14" ht="62.4" x14ac:dyDescent="0.3">
      <c r="A284" s="42" t="s">
        <v>15</v>
      </c>
      <c r="B284" s="66" t="s">
        <v>44</v>
      </c>
      <c r="C284" s="66"/>
      <c r="D284" s="66"/>
      <c r="E284" s="66" t="s">
        <v>45</v>
      </c>
      <c r="F284" s="66"/>
      <c r="G284" s="66"/>
      <c r="H284" s="43" t="s">
        <v>26</v>
      </c>
      <c r="I284" s="43" t="s">
        <v>46</v>
      </c>
      <c r="J284" s="43" t="s">
        <v>47</v>
      </c>
      <c r="K284" s="43" t="s">
        <v>48</v>
      </c>
      <c r="L284" s="43" t="s">
        <v>49</v>
      </c>
      <c r="M284" s="43" t="s">
        <v>50</v>
      </c>
      <c r="N284" s="43" t="s">
        <v>0</v>
      </c>
    </row>
    <row r="285" spans="1:14" ht="18" x14ac:dyDescent="0.3">
      <c r="A285" s="29" t="s">
        <v>8</v>
      </c>
      <c r="B285" s="66">
        <v>26.36</v>
      </c>
      <c r="C285" s="66"/>
      <c r="D285" s="66"/>
      <c r="E285" s="67">
        <v>29.52</v>
      </c>
      <c r="F285" s="67"/>
      <c r="G285" s="67"/>
      <c r="H285" s="20">
        <v>7.4560000000000004</v>
      </c>
      <c r="I285" s="20">
        <v>7.4560000000000004</v>
      </c>
      <c r="J285" s="30">
        <f>B285*H285*B301</f>
        <v>121658.35904000001</v>
      </c>
      <c r="K285" s="30">
        <f>E285*I285*B301</f>
        <v>136242.59328</v>
      </c>
      <c r="L285" s="68">
        <f>J285+J286+J287+J289+J292+J293+J294+J295+J296+J288</f>
        <v>1181976.7196422</v>
      </c>
      <c r="M285" s="68">
        <f>K285+K286+K287+K289+K292+K293+K294+K295+K296+K288</f>
        <v>1294087.8146486001</v>
      </c>
      <c r="N285" s="71">
        <f>M285/L285*100</f>
        <v>109.48505102878316</v>
      </c>
    </row>
    <row r="286" spans="1:14" ht="18" x14ac:dyDescent="0.3">
      <c r="A286" s="29" t="s">
        <v>9</v>
      </c>
      <c r="B286" s="60">
        <f>B285</f>
        <v>26.36</v>
      </c>
      <c r="C286" s="61"/>
      <c r="D286" s="62"/>
      <c r="E286" s="63">
        <v>29.52</v>
      </c>
      <c r="F286" s="64"/>
      <c r="G286" s="65"/>
      <c r="H286" s="20">
        <v>3.9300000000000002E-2</v>
      </c>
      <c r="I286" s="20">
        <v>3.9300000000000002E-2</v>
      </c>
      <c r="J286" s="30">
        <f>B286*H286*M299</f>
        <v>3532.5826800000004</v>
      </c>
      <c r="K286" s="30">
        <f>E286*I286*M299</f>
        <v>3956.06376</v>
      </c>
      <c r="L286" s="69"/>
      <c r="M286" s="69"/>
      <c r="N286" s="72"/>
    </row>
    <row r="287" spans="1:14" ht="18" x14ac:dyDescent="0.3">
      <c r="A287" s="29" t="s">
        <v>1</v>
      </c>
      <c r="B287" s="66">
        <v>26.07</v>
      </c>
      <c r="C287" s="66"/>
      <c r="D287" s="66"/>
      <c r="E287" s="67">
        <v>29.2</v>
      </c>
      <c r="F287" s="67"/>
      <c r="G287" s="67"/>
      <c r="H287" s="20">
        <v>7.4560000000000004</v>
      </c>
      <c r="I287" s="20">
        <v>7.4560000000000004</v>
      </c>
      <c r="J287" s="30">
        <f>B287*H287*B301</f>
        <v>120319.93248000002</v>
      </c>
      <c r="K287" s="30">
        <f>E287*I287*B301</f>
        <v>134765.70879999999</v>
      </c>
      <c r="L287" s="69"/>
      <c r="M287" s="69"/>
      <c r="N287" s="72"/>
    </row>
    <row r="288" spans="1:14" ht="18" x14ac:dyDescent="0.3">
      <c r="A288" s="57" t="s">
        <v>51</v>
      </c>
      <c r="B288" s="60">
        <f>B287</f>
        <v>26.07</v>
      </c>
      <c r="C288" s="61"/>
      <c r="D288" s="62"/>
      <c r="E288" s="63">
        <f>E287</f>
        <v>29.2</v>
      </c>
      <c r="F288" s="64"/>
      <c r="G288" s="65"/>
      <c r="H288" s="59">
        <v>3.5799999999999998E-2</v>
      </c>
      <c r="I288" s="59">
        <v>3.5799999999999998E-2</v>
      </c>
      <c r="J288" s="56">
        <f>B288*H288*M299</f>
        <v>3182.5734600000001</v>
      </c>
      <c r="K288" s="56">
        <f>E288*I288*M299</f>
        <v>3564.6775999999995</v>
      </c>
      <c r="L288" s="69"/>
      <c r="M288" s="69"/>
      <c r="N288" s="72"/>
    </row>
    <row r="289" spans="1:14" ht="54" x14ac:dyDescent="0.3">
      <c r="A289" s="83" t="s">
        <v>2</v>
      </c>
      <c r="B289" s="29" t="s">
        <v>6</v>
      </c>
      <c r="C289" s="29" t="s">
        <v>7</v>
      </c>
      <c r="D289" s="29" t="s">
        <v>17</v>
      </c>
      <c r="E289" s="29" t="s">
        <v>6</v>
      </c>
      <c r="F289" s="29" t="s">
        <v>7</v>
      </c>
      <c r="G289" s="29" t="s">
        <v>17</v>
      </c>
      <c r="H289" s="97"/>
      <c r="I289" s="97"/>
      <c r="J289" s="68">
        <f>H289*B291*B301</f>
        <v>0</v>
      </c>
      <c r="K289" s="68">
        <f>E291*I289*B301</f>
        <v>0</v>
      </c>
      <c r="L289" s="69"/>
      <c r="M289" s="69"/>
      <c r="N289" s="72"/>
    </row>
    <row r="290" spans="1:14" ht="15.6" x14ac:dyDescent="0.3">
      <c r="A290" s="83"/>
      <c r="B290" s="28"/>
      <c r="C290" s="28"/>
      <c r="D290" s="28"/>
      <c r="E290" s="20"/>
      <c r="F290" s="26"/>
      <c r="G290" s="20"/>
      <c r="H290" s="98"/>
      <c r="I290" s="98"/>
      <c r="J290" s="85"/>
      <c r="K290" s="85"/>
      <c r="L290" s="69"/>
      <c r="M290" s="69"/>
      <c r="N290" s="72"/>
    </row>
    <row r="291" spans="1:14" ht="15.6" x14ac:dyDescent="0.3">
      <c r="A291" s="83"/>
      <c r="B291" s="67"/>
      <c r="C291" s="67"/>
      <c r="D291" s="67"/>
      <c r="E291" s="87"/>
      <c r="F291" s="87"/>
      <c r="G291" s="87"/>
      <c r="H291" s="99"/>
      <c r="I291" s="99"/>
      <c r="J291" s="86"/>
      <c r="K291" s="86"/>
      <c r="L291" s="69"/>
      <c r="M291" s="69"/>
      <c r="N291" s="72"/>
    </row>
    <row r="292" spans="1:14" ht="36" x14ac:dyDescent="0.3">
      <c r="A292" s="29" t="s">
        <v>10</v>
      </c>
      <c r="B292" s="63"/>
      <c r="C292" s="61"/>
      <c r="D292" s="62"/>
      <c r="E292" s="74"/>
      <c r="F292" s="88"/>
      <c r="G292" s="89"/>
      <c r="H292" s="44"/>
      <c r="I292" s="44"/>
      <c r="J292" s="30">
        <f>B292*H292*M299</f>
        <v>0</v>
      </c>
      <c r="K292" s="30">
        <f>E292*I292*M299</f>
        <v>0</v>
      </c>
      <c r="L292" s="69"/>
      <c r="M292" s="69"/>
      <c r="N292" s="72"/>
    </row>
    <row r="293" spans="1:14" ht="18" x14ac:dyDescent="0.3">
      <c r="A293" s="29" t="s">
        <v>3</v>
      </c>
      <c r="B293" s="60">
        <v>1584.03</v>
      </c>
      <c r="C293" s="61"/>
      <c r="D293" s="62"/>
      <c r="E293" s="74">
        <v>1774.11</v>
      </c>
      <c r="F293" s="75"/>
      <c r="G293" s="76"/>
      <c r="H293" s="53">
        <v>2.3E-2</v>
      </c>
      <c r="I293" s="53">
        <v>2.3E-2</v>
      </c>
      <c r="J293" s="30">
        <f>B293*H293*M300</f>
        <v>594767.30751900002</v>
      </c>
      <c r="K293" s="30">
        <f>E293*I293*M300</f>
        <v>666138.032703</v>
      </c>
      <c r="L293" s="69"/>
      <c r="M293" s="69"/>
      <c r="N293" s="72"/>
    </row>
    <row r="294" spans="1:14" ht="36" x14ac:dyDescent="0.3">
      <c r="A294" s="29" t="s">
        <v>4</v>
      </c>
      <c r="B294" s="102">
        <v>2.87</v>
      </c>
      <c r="C294" s="88"/>
      <c r="D294" s="89"/>
      <c r="E294" s="60">
        <v>2.96</v>
      </c>
      <c r="F294" s="61"/>
      <c r="G294" s="62"/>
      <c r="H294" s="20">
        <v>115</v>
      </c>
      <c r="I294" s="20">
        <v>115</v>
      </c>
      <c r="J294" s="30">
        <f>B294*H294*B301</f>
        <v>204300.95</v>
      </c>
      <c r="K294" s="30">
        <f>E294*I294*B301</f>
        <v>210707.59999999998</v>
      </c>
      <c r="L294" s="69"/>
      <c r="M294" s="69"/>
      <c r="N294" s="72"/>
    </row>
    <row r="295" spans="1:14" ht="36" x14ac:dyDescent="0.3">
      <c r="A295" s="29" t="s">
        <v>11</v>
      </c>
      <c r="B295" s="102">
        <f>B294</f>
        <v>2.87</v>
      </c>
      <c r="C295" s="88"/>
      <c r="D295" s="89"/>
      <c r="E295" s="60">
        <v>2.96</v>
      </c>
      <c r="F295" s="61"/>
      <c r="G295" s="62"/>
      <c r="H295" s="20">
        <v>1.018</v>
      </c>
      <c r="I295" s="20">
        <v>1.018</v>
      </c>
      <c r="J295" s="55">
        <f>B295*H295*(M299+N300)</f>
        <v>27669.639463200001</v>
      </c>
      <c r="K295" s="55">
        <f>E295*I295*(M299+N300)</f>
        <v>28537.328505600002</v>
      </c>
      <c r="L295" s="69"/>
      <c r="M295" s="69"/>
      <c r="N295" s="72"/>
    </row>
    <row r="296" spans="1:14" ht="18" x14ac:dyDescent="0.3">
      <c r="A296" s="29" t="s">
        <v>5</v>
      </c>
      <c r="B296" s="67">
        <v>6.75</v>
      </c>
      <c r="C296" s="67"/>
      <c r="D296" s="67"/>
      <c r="E296" s="67">
        <v>6.98</v>
      </c>
      <c r="F296" s="67"/>
      <c r="G296" s="67"/>
      <c r="H296" s="20">
        <v>25.5</v>
      </c>
      <c r="I296" s="20">
        <v>25.5</v>
      </c>
      <c r="J296" s="55">
        <f>B296*H296*B301</f>
        <v>106545.375</v>
      </c>
      <c r="K296" s="55">
        <f>E296*I296*B301</f>
        <v>110175.81000000001</v>
      </c>
      <c r="L296" s="70"/>
      <c r="M296" s="70"/>
      <c r="N296" s="73"/>
    </row>
    <row r="297" spans="1:14" ht="18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ht="18" x14ac:dyDescent="0.3">
      <c r="A298" s="9"/>
      <c r="B298" s="83" t="s">
        <v>14</v>
      </c>
      <c r="C298" s="83"/>
      <c r="D298" s="83"/>
      <c r="E298" s="83"/>
      <c r="F298" s="83"/>
      <c r="G298" s="83"/>
      <c r="H298" s="83"/>
      <c r="I298" s="83"/>
      <c r="J298" s="83"/>
      <c r="K298" s="9"/>
      <c r="L298" s="9"/>
      <c r="M298" s="9"/>
      <c r="N298" s="9"/>
    </row>
    <row r="299" spans="1:14" ht="54" x14ac:dyDescent="0.3">
      <c r="A299" s="9"/>
      <c r="B299" s="83" t="s">
        <v>8</v>
      </c>
      <c r="C299" s="83"/>
      <c r="D299" s="83" t="s">
        <v>1</v>
      </c>
      <c r="E299" s="83"/>
      <c r="F299" s="83" t="s">
        <v>2</v>
      </c>
      <c r="G299" s="83"/>
      <c r="H299" s="29" t="s">
        <v>3</v>
      </c>
      <c r="I299" s="29" t="s">
        <v>18</v>
      </c>
      <c r="J299" s="29" t="s">
        <v>13</v>
      </c>
      <c r="K299" s="9"/>
      <c r="L299" s="29" t="s">
        <v>12</v>
      </c>
      <c r="M299" s="52">
        <v>3410</v>
      </c>
      <c r="N299" s="46" t="s">
        <v>54</v>
      </c>
    </row>
    <row r="300" spans="1:14" ht="54" x14ac:dyDescent="0.3">
      <c r="A300" s="9"/>
      <c r="B300" s="79">
        <f>E285/B285*100</f>
        <v>111.98786039453719</v>
      </c>
      <c r="C300" s="80"/>
      <c r="D300" s="79">
        <f>E287/B287*100</f>
        <v>112.00613732259302</v>
      </c>
      <c r="E300" s="80"/>
      <c r="F300" s="79" t="e">
        <f>E291/B291*100</f>
        <v>#DIV/0!</v>
      </c>
      <c r="G300" s="80"/>
      <c r="H300" s="27">
        <f>E293/B293*100</f>
        <v>111.99977273157704</v>
      </c>
      <c r="I300" s="13">
        <f>E294/B294*100</f>
        <v>103.13588850174216</v>
      </c>
      <c r="J300" s="13">
        <f>E296/B296*100</f>
        <v>103.40740740740742</v>
      </c>
      <c r="K300" s="9"/>
      <c r="L300" s="29" t="s">
        <v>19</v>
      </c>
      <c r="M300" s="52">
        <v>16325.1</v>
      </c>
      <c r="N300" s="46">
        <v>6060.52</v>
      </c>
    </row>
    <row r="301" spans="1:14" ht="63" customHeight="1" x14ac:dyDescent="0.3">
      <c r="A301" s="1" t="s">
        <v>21</v>
      </c>
      <c r="B301" s="25">
        <v>619</v>
      </c>
      <c r="C301" s="1"/>
      <c r="D301" s="1"/>
      <c r="E301" s="1"/>
      <c r="F301" s="1"/>
      <c r="G301" s="1"/>
      <c r="H301" s="1"/>
      <c r="I301" s="1"/>
      <c r="J301" s="1"/>
      <c r="K301" s="31"/>
      <c r="L301" s="28" t="s">
        <v>56</v>
      </c>
      <c r="M301" s="28" t="s">
        <v>50</v>
      </c>
      <c r="N301" s="28" t="s">
        <v>0</v>
      </c>
    </row>
    <row r="302" spans="1:14" ht="68.400000000000006" customHeight="1" x14ac:dyDescent="0.3">
      <c r="A302" s="1"/>
      <c r="B302" s="25"/>
      <c r="C302" s="1"/>
      <c r="D302" s="1"/>
      <c r="E302" s="1"/>
      <c r="F302" s="1"/>
      <c r="G302" s="1"/>
      <c r="H302" s="1"/>
      <c r="I302" s="1"/>
      <c r="J302" s="1"/>
      <c r="K302" s="32" t="s">
        <v>25</v>
      </c>
      <c r="L302" s="33">
        <f>L8+L35+L72+L109+L146+L257+L285</f>
        <v>21347081.557947312</v>
      </c>
      <c r="M302" s="33">
        <f>M8+M35+M72+M109+M146+M257+M285</f>
        <v>23513314.361825224</v>
      </c>
      <c r="N302" s="33">
        <f>M302/L302%</f>
        <v>110.14767661798454</v>
      </c>
    </row>
    <row r="303" spans="1:14" ht="43.05" customHeight="1" x14ac:dyDescent="0.3">
      <c r="A303" s="1" t="s">
        <v>42</v>
      </c>
      <c r="B303" s="25">
        <f>B51+B88+B125+B162+B199+B236+B273+B301</f>
        <v>12952</v>
      </c>
      <c r="C303" s="1"/>
      <c r="D303" s="1"/>
      <c r="E303" s="1"/>
      <c r="F303" s="1"/>
      <c r="G303" s="1"/>
      <c r="H303" s="1"/>
      <c r="I303" s="1"/>
      <c r="J303" s="1"/>
      <c r="K303" s="32" t="s">
        <v>24</v>
      </c>
      <c r="L303" s="34">
        <f>L302*12/1000</f>
        <v>256164.97869536775</v>
      </c>
      <c r="M303" s="34">
        <f>M302*12/1000</f>
        <v>282159.77234190266</v>
      </c>
      <c r="N303" s="33">
        <f>M303/L303%</f>
        <v>110.14767661798454</v>
      </c>
    </row>
    <row r="304" spans="1:14" x14ac:dyDescent="0.3">
      <c r="B304" t="s">
        <v>38</v>
      </c>
    </row>
    <row r="305" spans="1:2" x14ac:dyDescent="0.3">
      <c r="B305" t="s">
        <v>39</v>
      </c>
    </row>
    <row r="306" spans="1:2" x14ac:dyDescent="0.3">
      <c r="A306" t="s">
        <v>40</v>
      </c>
    </row>
    <row r="307" spans="1:2" x14ac:dyDescent="0.3">
      <c r="A307" t="s">
        <v>41</v>
      </c>
    </row>
  </sheetData>
  <mergeCells count="363">
    <mergeCell ref="B298:J298"/>
    <mergeCell ref="B299:C299"/>
    <mergeCell ref="D299:E299"/>
    <mergeCell ref="F299:G299"/>
    <mergeCell ref="B300:C300"/>
    <mergeCell ref="D300:E300"/>
    <mergeCell ref="F300:G300"/>
    <mergeCell ref="A283:M283"/>
    <mergeCell ref="B292:D292"/>
    <mergeCell ref="E292:G292"/>
    <mergeCell ref="B293:D293"/>
    <mergeCell ref="E293:G293"/>
    <mergeCell ref="B294:D294"/>
    <mergeCell ref="E294:G294"/>
    <mergeCell ref="B295:D295"/>
    <mergeCell ref="E295:G295"/>
    <mergeCell ref="B296:D296"/>
    <mergeCell ref="E296:G296"/>
    <mergeCell ref="A280:N280"/>
    <mergeCell ref="E281:J281"/>
    <mergeCell ref="A282:N282"/>
    <mergeCell ref="B284:D284"/>
    <mergeCell ref="E284:G284"/>
    <mergeCell ref="B285:D285"/>
    <mergeCell ref="E285:G285"/>
    <mergeCell ref="L285:L296"/>
    <mergeCell ref="M285:M296"/>
    <mergeCell ref="N285:N296"/>
    <mergeCell ref="B286:D286"/>
    <mergeCell ref="E286:G286"/>
    <mergeCell ref="B287:D287"/>
    <mergeCell ref="E287:G287"/>
    <mergeCell ref="A289:A291"/>
    <mergeCell ref="H289:H291"/>
    <mergeCell ref="I289:I291"/>
    <mergeCell ref="J289:J291"/>
    <mergeCell ref="K289:K291"/>
    <mergeCell ref="B291:D291"/>
    <mergeCell ref="E291:G291"/>
    <mergeCell ref="B272:C272"/>
    <mergeCell ref="D272:E272"/>
    <mergeCell ref="F272:G272"/>
    <mergeCell ref="B268:D268"/>
    <mergeCell ref="E268:G268"/>
    <mergeCell ref="B270:J270"/>
    <mergeCell ref="B271:C271"/>
    <mergeCell ref="D271:E271"/>
    <mergeCell ref="F271:G271"/>
    <mergeCell ref="B266:D266"/>
    <mergeCell ref="E266:G266"/>
    <mergeCell ref="B267:D267"/>
    <mergeCell ref="E267:G267"/>
    <mergeCell ref="K261:K263"/>
    <mergeCell ref="B263:D263"/>
    <mergeCell ref="E263:G263"/>
    <mergeCell ref="B264:D264"/>
    <mergeCell ref="E264:G264"/>
    <mergeCell ref="B258:D258"/>
    <mergeCell ref="E258:G258"/>
    <mergeCell ref="B259:D259"/>
    <mergeCell ref="E259:G259"/>
    <mergeCell ref="A261:A263"/>
    <mergeCell ref="H261:H263"/>
    <mergeCell ref="I261:I263"/>
    <mergeCell ref="J261:J263"/>
    <mergeCell ref="B265:D265"/>
    <mergeCell ref="E265:G265"/>
    <mergeCell ref="E152:G152"/>
    <mergeCell ref="B153:D153"/>
    <mergeCell ref="E153:G153"/>
    <mergeCell ref="B161:C161"/>
    <mergeCell ref="D161:E161"/>
    <mergeCell ref="F161:G161"/>
    <mergeCell ref="A252:N252"/>
    <mergeCell ref="E253:J253"/>
    <mergeCell ref="B157:D157"/>
    <mergeCell ref="E157:G157"/>
    <mergeCell ref="B159:J159"/>
    <mergeCell ref="B160:C160"/>
    <mergeCell ref="D160:E160"/>
    <mergeCell ref="F160:G160"/>
    <mergeCell ref="A178:N178"/>
    <mergeCell ref="E179:J179"/>
    <mergeCell ref="A180:N180"/>
    <mergeCell ref="B182:D182"/>
    <mergeCell ref="E182:G182"/>
    <mergeCell ref="B183:D183"/>
    <mergeCell ref="E183:G183"/>
    <mergeCell ref="L183:L194"/>
    <mergeCell ref="M183:M194"/>
    <mergeCell ref="N183:N194"/>
    <mergeCell ref="A143:N143"/>
    <mergeCell ref="B145:D145"/>
    <mergeCell ref="E145:G145"/>
    <mergeCell ref="B146:D146"/>
    <mergeCell ref="E146:G146"/>
    <mergeCell ref="L146:L157"/>
    <mergeCell ref="M146:M157"/>
    <mergeCell ref="N146:N157"/>
    <mergeCell ref="B147:D147"/>
    <mergeCell ref="E147:G147"/>
    <mergeCell ref="B148:D148"/>
    <mergeCell ref="E148:G148"/>
    <mergeCell ref="A150:A152"/>
    <mergeCell ref="H150:H152"/>
    <mergeCell ref="I150:I152"/>
    <mergeCell ref="J150:J152"/>
    <mergeCell ref="B154:D154"/>
    <mergeCell ref="E154:G154"/>
    <mergeCell ref="B155:D155"/>
    <mergeCell ref="E155:G155"/>
    <mergeCell ref="B156:D156"/>
    <mergeCell ref="E156:G156"/>
    <mergeCell ref="K150:K152"/>
    <mergeCell ref="B152:D152"/>
    <mergeCell ref="E115:G115"/>
    <mergeCell ref="B116:D116"/>
    <mergeCell ref="E116:G116"/>
    <mergeCell ref="B124:C124"/>
    <mergeCell ref="D124:E124"/>
    <mergeCell ref="F124:G124"/>
    <mergeCell ref="A141:N141"/>
    <mergeCell ref="E142:J142"/>
    <mergeCell ref="B120:D120"/>
    <mergeCell ref="E120:G120"/>
    <mergeCell ref="B122:J122"/>
    <mergeCell ref="B123:C123"/>
    <mergeCell ref="D123:E123"/>
    <mergeCell ref="F123:G123"/>
    <mergeCell ref="A106:N106"/>
    <mergeCell ref="B108:D108"/>
    <mergeCell ref="E108:G108"/>
    <mergeCell ref="B109:D109"/>
    <mergeCell ref="E109:G109"/>
    <mergeCell ref="L109:L120"/>
    <mergeCell ref="M109:M120"/>
    <mergeCell ref="N109:N120"/>
    <mergeCell ref="B110:D110"/>
    <mergeCell ref="E110:G110"/>
    <mergeCell ref="B111:D111"/>
    <mergeCell ref="E111:G111"/>
    <mergeCell ref="A113:A115"/>
    <mergeCell ref="H113:H115"/>
    <mergeCell ref="I113:I115"/>
    <mergeCell ref="J113:J115"/>
    <mergeCell ref="B117:D117"/>
    <mergeCell ref="E117:G117"/>
    <mergeCell ref="B118:D118"/>
    <mergeCell ref="E118:G118"/>
    <mergeCell ref="B119:D119"/>
    <mergeCell ref="E119:G119"/>
    <mergeCell ref="K113:K115"/>
    <mergeCell ref="B115:D115"/>
    <mergeCell ref="E78:G78"/>
    <mergeCell ref="B79:D79"/>
    <mergeCell ref="E79:G79"/>
    <mergeCell ref="B87:C87"/>
    <mergeCell ref="D87:E87"/>
    <mergeCell ref="F87:G87"/>
    <mergeCell ref="A104:N104"/>
    <mergeCell ref="E105:J105"/>
    <mergeCell ref="B83:D83"/>
    <mergeCell ref="E83:G83"/>
    <mergeCell ref="B85:J85"/>
    <mergeCell ref="B86:C86"/>
    <mergeCell ref="D86:E86"/>
    <mergeCell ref="F86:G86"/>
    <mergeCell ref="A69:N69"/>
    <mergeCell ref="B71:D71"/>
    <mergeCell ref="E71:G71"/>
    <mergeCell ref="B72:D72"/>
    <mergeCell ref="E72:G72"/>
    <mergeCell ref="L72:L83"/>
    <mergeCell ref="M72:M83"/>
    <mergeCell ref="N72:N83"/>
    <mergeCell ref="B73:D73"/>
    <mergeCell ref="E73:G73"/>
    <mergeCell ref="B74:D74"/>
    <mergeCell ref="E74:G74"/>
    <mergeCell ref="A76:A78"/>
    <mergeCell ref="H76:H78"/>
    <mergeCell ref="I76:I78"/>
    <mergeCell ref="J76:J78"/>
    <mergeCell ref="B80:D80"/>
    <mergeCell ref="E80:G80"/>
    <mergeCell ref="B81:D81"/>
    <mergeCell ref="E81:G81"/>
    <mergeCell ref="B82:D82"/>
    <mergeCell ref="E82:G82"/>
    <mergeCell ref="K76:K78"/>
    <mergeCell ref="B78:D78"/>
    <mergeCell ref="N35:N46"/>
    <mergeCell ref="B42:D42"/>
    <mergeCell ref="E42:G42"/>
    <mergeCell ref="B43:D43"/>
    <mergeCell ref="E43:G43"/>
    <mergeCell ref="B44:D44"/>
    <mergeCell ref="E44:G44"/>
    <mergeCell ref="B45:D45"/>
    <mergeCell ref="A39:A41"/>
    <mergeCell ref="H39:H41"/>
    <mergeCell ref="I39:I41"/>
    <mergeCell ref="J39:J41"/>
    <mergeCell ref="K39:K41"/>
    <mergeCell ref="B41:D41"/>
    <mergeCell ref="E41:G41"/>
    <mergeCell ref="B35:D35"/>
    <mergeCell ref="E35:G35"/>
    <mergeCell ref="B36:D36"/>
    <mergeCell ref="E36:G36"/>
    <mergeCell ref="B37:D37"/>
    <mergeCell ref="E37:G37"/>
    <mergeCell ref="I12:I14"/>
    <mergeCell ref="J12:J14"/>
    <mergeCell ref="M24:N24"/>
    <mergeCell ref="A30:N30"/>
    <mergeCell ref="E31:J31"/>
    <mergeCell ref="A32:N32"/>
    <mergeCell ref="B34:D34"/>
    <mergeCell ref="E34:G34"/>
    <mergeCell ref="B17:D17"/>
    <mergeCell ref="E17:G17"/>
    <mergeCell ref="B18:D18"/>
    <mergeCell ref="E18:G18"/>
    <mergeCell ref="B23:C23"/>
    <mergeCell ref="D23:E23"/>
    <mergeCell ref="F23:G23"/>
    <mergeCell ref="B19:D19"/>
    <mergeCell ref="E19:G19"/>
    <mergeCell ref="B21:J21"/>
    <mergeCell ref="B22:C22"/>
    <mergeCell ref="D22:E22"/>
    <mergeCell ref="F22:G22"/>
    <mergeCell ref="E4:J4"/>
    <mergeCell ref="M1:N1"/>
    <mergeCell ref="A3:N3"/>
    <mergeCell ref="A12:A14"/>
    <mergeCell ref="H12:H14"/>
    <mergeCell ref="A5:N5"/>
    <mergeCell ref="B7:D7"/>
    <mergeCell ref="E7:G7"/>
    <mergeCell ref="B8:D8"/>
    <mergeCell ref="E8:G8"/>
    <mergeCell ref="L8:L19"/>
    <mergeCell ref="M8:M19"/>
    <mergeCell ref="N8:N19"/>
    <mergeCell ref="B9:D9"/>
    <mergeCell ref="E9:G9"/>
    <mergeCell ref="B15:D15"/>
    <mergeCell ref="K12:K14"/>
    <mergeCell ref="B14:D14"/>
    <mergeCell ref="E14:G14"/>
    <mergeCell ref="B16:D16"/>
    <mergeCell ref="E16:G16"/>
    <mergeCell ref="E15:G15"/>
    <mergeCell ref="B10:D10"/>
    <mergeCell ref="E10:G10"/>
    <mergeCell ref="B184:D184"/>
    <mergeCell ref="E184:G184"/>
    <mergeCell ref="B185:D185"/>
    <mergeCell ref="E185:G185"/>
    <mergeCell ref="A187:A189"/>
    <mergeCell ref="H187:H189"/>
    <mergeCell ref="I187:I189"/>
    <mergeCell ref="J187:J189"/>
    <mergeCell ref="K187:K189"/>
    <mergeCell ref="B189:D189"/>
    <mergeCell ref="E189:G189"/>
    <mergeCell ref="B186:D186"/>
    <mergeCell ref="E186:G186"/>
    <mergeCell ref="A217:N217"/>
    <mergeCell ref="B190:D190"/>
    <mergeCell ref="E190:G190"/>
    <mergeCell ref="B191:D191"/>
    <mergeCell ref="E191:G191"/>
    <mergeCell ref="B192:D192"/>
    <mergeCell ref="E192:G192"/>
    <mergeCell ref="B193:D193"/>
    <mergeCell ref="E193:G193"/>
    <mergeCell ref="B194:D194"/>
    <mergeCell ref="E194:G194"/>
    <mergeCell ref="B196:J196"/>
    <mergeCell ref="B197:C197"/>
    <mergeCell ref="D197:E197"/>
    <mergeCell ref="F197:G197"/>
    <mergeCell ref="B198:C198"/>
    <mergeCell ref="D198:E198"/>
    <mergeCell ref="F198:G198"/>
    <mergeCell ref="A215:N215"/>
    <mergeCell ref="E216:J216"/>
    <mergeCell ref="A224:A226"/>
    <mergeCell ref="H224:H226"/>
    <mergeCell ref="I224:I226"/>
    <mergeCell ref="J224:J226"/>
    <mergeCell ref="K224:K226"/>
    <mergeCell ref="B226:D226"/>
    <mergeCell ref="E226:G226"/>
    <mergeCell ref="B227:D227"/>
    <mergeCell ref="E227:G227"/>
    <mergeCell ref="B11:D11"/>
    <mergeCell ref="E11:G11"/>
    <mergeCell ref="B38:D38"/>
    <mergeCell ref="E38:G38"/>
    <mergeCell ref="B75:D75"/>
    <mergeCell ref="E75:G75"/>
    <mergeCell ref="B112:D112"/>
    <mergeCell ref="E112:G112"/>
    <mergeCell ref="B149:D149"/>
    <mergeCell ref="E149:G149"/>
    <mergeCell ref="B50:C50"/>
    <mergeCell ref="D50:E50"/>
    <mergeCell ref="F50:G50"/>
    <mergeCell ref="A67:N67"/>
    <mergeCell ref="E68:J68"/>
    <mergeCell ref="E45:G45"/>
    <mergeCell ref="B46:D46"/>
    <mergeCell ref="E46:G46"/>
    <mergeCell ref="B48:J48"/>
    <mergeCell ref="B49:C49"/>
    <mergeCell ref="D49:E49"/>
    <mergeCell ref="F49:G49"/>
    <mergeCell ref="L35:L46"/>
    <mergeCell ref="M35:M46"/>
    <mergeCell ref="M220:M231"/>
    <mergeCell ref="N220:N231"/>
    <mergeCell ref="B221:D221"/>
    <mergeCell ref="E221:G221"/>
    <mergeCell ref="B222:D222"/>
    <mergeCell ref="E222:G222"/>
    <mergeCell ref="B228:D228"/>
    <mergeCell ref="E228:G228"/>
    <mergeCell ref="B223:D223"/>
    <mergeCell ref="E223:G223"/>
    <mergeCell ref="E229:G229"/>
    <mergeCell ref="B230:D230"/>
    <mergeCell ref="E230:G230"/>
    <mergeCell ref="B231:D231"/>
    <mergeCell ref="E231:G231"/>
    <mergeCell ref="B229:D229"/>
    <mergeCell ref="B260:D260"/>
    <mergeCell ref="E260:G260"/>
    <mergeCell ref="B288:D288"/>
    <mergeCell ref="E288:G288"/>
    <mergeCell ref="B219:D219"/>
    <mergeCell ref="E219:G219"/>
    <mergeCell ref="B220:D220"/>
    <mergeCell ref="E220:G220"/>
    <mergeCell ref="L220:L231"/>
    <mergeCell ref="B235:C235"/>
    <mergeCell ref="D235:E235"/>
    <mergeCell ref="F235:G235"/>
    <mergeCell ref="B233:J233"/>
    <mergeCell ref="B234:C234"/>
    <mergeCell ref="D234:E234"/>
    <mergeCell ref="F234:G234"/>
    <mergeCell ref="A254:N254"/>
    <mergeCell ref="B256:D256"/>
    <mergeCell ref="E256:G256"/>
    <mergeCell ref="B257:D257"/>
    <mergeCell ref="E257:G257"/>
    <mergeCell ref="L257:L268"/>
    <mergeCell ref="M257:M268"/>
    <mergeCell ref="N257:N2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р.п. Чишмы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2017-06-28T10:56:10Z</cp:lastPrinted>
  <dcterms:created xsi:type="dcterms:W3CDTF">2014-02-17T05:03:06Z</dcterms:created>
  <dcterms:modified xsi:type="dcterms:W3CDTF">2017-06-28T10:56:53Z</dcterms:modified>
</cp:coreProperties>
</file>